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 Inicio" sheetId="1" state="visible" r:id="rId3"/>
    <sheet name="2. Lo que dice el ERP" sheetId="2" state="visible" r:id="rId4"/>
    <sheet name="3. Factura y promedio" sheetId="3" state="visible" r:id="rId5"/>
    <sheet name="4. El costo real" sheetId="4" state="visible" r:id="rId6"/>
    <sheet name="5. El dinero invisible" sheetId="5" state="visible" r:id="rId7"/>
    <sheet name="6. Preguntas sin respuesta" sheetId="6" state="visible" r:id="rId8"/>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G14" authorId="0">
      <text>
        <r>
          <rPr>
            <sz val="10"/>
            <rFont val="Arial"/>
            <family val="2"/>
          </rPr>
          <t xml:space="preserve">Este es el precio ESTÁNDAR que usa el ERP. Puede no coincidir con el precio real del contrato con el proveedor. Cámbialo para ver el efecto.</t>
        </r>
      </text>
    </comment>
  </commentList>
</comments>
</file>

<file path=xl/comments3.xml><?xml version="1.0" encoding="utf-8"?>
<comments xmlns="http://schemas.openxmlformats.org/spreadsheetml/2006/main" xmlns:xdr="http://schemas.openxmlformats.org/drawingml/2006/spreadsheetDrawing">
  <authors>
    <author>Unknown Author</author>
  </authors>
  <commentList>
    <comment ref="I14" authorId="0">
      <text>
        <r>
          <rPr>
            <sz val="10"/>
            <rFont val="Arial"/>
            <family val="2"/>
          </rPr>
          <t xml:space="preserve">Este es el total facturado. 10% más alto que la suma de estándares de la Hoja 2. ¿A qué se debe ese exceso? El ERP no sabe.</t>
        </r>
      </text>
    </comment>
  </commentList>
</comments>
</file>

<file path=xl/sharedStrings.xml><?xml version="1.0" encoding="utf-8"?>
<sst xmlns="http://schemas.openxmlformats.org/spreadsheetml/2006/main" count="229" uniqueCount="156">
  <si>
    <t xml:space="preserve">SGI</t>
  </si>
  <si>
    <t xml:space="preserve">Operations Intelligence</t>
  </si>
  <si>
    <t xml:space="preserve">Cuánto cuesta realmente cada orden de producción</t>
  </si>
  <si>
    <t xml:space="preserve">Un ejercicio práctico para identificar la información que los sistemas tradicionales no capturan.</t>
  </si>
  <si>
    <t xml:space="preserve">El problema</t>
  </si>
  <si>
    <t xml:space="preserve">En una planta industrial típica, el costo real de los insumos críticos — gases industriales, vapor, energía eléctrica, reactivos químicos — nunca se calcula a nivel de orden de producción. Los sistemas lo resuelven con promedios mensuales que esconden oportunidades de ahorro significativas. Este archivo simula esa realidad paso a paso.</t>
  </si>
  <si>
    <t xml:space="preserve">Estructura de este archivo</t>
  </si>
  <si>
    <t xml:space="preserve">Hoja 2</t>
  </si>
  <si>
    <t xml:space="preserve">Lo que tu ERP te dice hoy</t>
  </si>
  <si>
    <t xml:space="preserve">Costeo estándar por orden. Lo que aparece bonito y cuadrado en los reportes mensuales.</t>
  </si>
  <si>
    <t xml:space="preserve">Hoja 3</t>
  </si>
  <si>
    <t xml:space="preserve">La realidad del consumo promediado</t>
  </si>
  <si>
    <t xml:space="preserve">Lo que dice la factura del proveedor. Cómo se reparte ese total entre las órdenes del mes.</t>
  </si>
  <si>
    <t xml:space="preserve">Hoja 4</t>
  </si>
  <si>
    <t xml:space="preserve">El costo real con trazabilidad</t>
  </si>
  <si>
    <t xml:space="preserve">Lo que pasa cuando se mide el consumo real por orden. El contraste con los promedios.</t>
  </si>
  <si>
    <t xml:space="preserve">Hoja 5</t>
  </si>
  <si>
    <t xml:space="preserve">El dinero que nadie ve</t>
  </si>
  <si>
    <t xml:space="preserve">La brecha entre lo que crees que te cuesta cada orden y lo que realmente te cuesta.</t>
  </si>
  <si>
    <t xml:space="preserve">Hoja 6</t>
  </si>
  <si>
    <t xml:space="preserve">La pregunta incómoda</t>
  </si>
  <si>
    <t xml:space="preserve">Las preguntas que ningún ERP responde hoy. Y que determinan tu margen real.</t>
  </si>
  <si>
    <t xml:space="preserve">SGI — Operations Intelligence</t>
  </si>
  <si>
    <t xml:space="preserve">Miguel Samper Escobar  ·  msamperes@hotmail.com  ·  316 231 7035  ·  solucionesgi.com</t>
  </si>
  <si>
    <t xml:space="preserve">Hoja 2 — Lo que tu ERP te dice hoy</t>
  </si>
  <si>
    <t xml:space="preserve">Costeo estándar por orden. Todos los números son planificados, no reales.</t>
  </si>
  <si>
    <t xml:space="preserve">Esto es lo que aparece en cualquier sistema de costeo tradicional. El ERP toma el estándar de consumo definido por ingeniería, lo multiplica por la cantidad producida, y multiplica eso por el precio unitario del insumo. El resultado es el "costo estándar" de cada orden. 
El problema: estos números son promedios congelados en el tiempo. No reflejan lo que realmente pasó en planta.</t>
  </si>
  <si>
    <t xml:space="preserve">Parámetros (celdas amarillas = editables)</t>
  </si>
  <si>
    <t xml:space="preserve">Precio estándar del insumo crítico (COP/unidad)</t>
  </si>
  <si>
    <t xml:space="preserve">COP por unidad</t>
  </si>
  <si>
    <t xml:space="preserve">Registro de órdenes del mes — Costeo estándar ERP</t>
  </si>
  <si>
    <t xml:space="preserve">Orden</t>
  </si>
  <si>
    <t xml:space="preserve">SKU / Producto</t>
  </si>
  <si>
    <t xml:space="preserve">Línea</t>
  </si>
  <si>
    <t xml:space="preserve">Turno</t>
  </si>
  <si>
    <t xml:space="preserve">Cantidad producida</t>
  </si>
  <si>
    <t xml:space="preserve">Consumo estándar (u/prod)</t>
  </si>
  <si>
    <t xml:space="preserve">Consumo total estándar</t>
  </si>
  <si>
    <t xml:space="preserve">Precio unitario (COP)</t>
  </si>
  <si>
    <t xml:space="preserve">Costo estándar del insumo (COP)</t>
  </si>
  <si>
    <t xml:space="preserve">OP-2601</t>
  </si>
  <si>
    <t xml:space="preserve">Leche UHT Entera 1L</t>
  </si>
  <si>
    <t xml:space="preserve">Línea 01</t>
  </si>
  <si>
    <t xml:space="preserve">Mañana</t>
  </si>
  <si>
    <t xml:space="preserve">OP-2602</t>
  </si>
  <si>
    <t xml:space="preserve">Tarde</t>
  </si>
  <si>
    <t xml:space="preserve">OP-2603</t>
  </si>
  <si>
    <t xml:space="preserve">Noche</t>
  </si>
  <si>
    <t xml:space="preserve">OP-2604</t>
  </si>
  <si>
    <t xml:space="preserve">Leche UHT Deslact 1L</t>
  </si>
  <si>
    <t xml:space="preserve">OP-2605</t>
  </si>
  <si>
    <t xml:space="preserve">OP-2606</t>
  </si>
  <si>
    <t xml:space="preserve">Yogurt Natural 1L</t>
  </si>
  <si>
    <t xml:space="preserve">Línea 02</t>
  </si>
  <si>
    <t xml:space="preserve">OP-2607</t>
  </si>
  <si>
    <t xml:space="preserve">OP-2608</t>
  </si>
  <si>
    <t xml:space="preserve">Yogurt Fresa 1L</t>
  </si>
  <si>
    <t xml:space="preserve">OP-2609</t>
  </si>
  <si>
    <t xml:space="preserve">OP-2610</t>
  </si>
  <si>
    <t xml:space="preserve">Queso Fresco 500g</t>
  </si>
  <si>
    <t xml:space="preserve">Línea 03</t>
  </si>
  <si>
    <t xml:space="preserve">OP-2611</t>
  </si>
  <si>
    <t xml:space="preserve">OP-2612</t>
  </si>
  <si>
    <t xml:space="preserve">Queso Mozzarella 1kg</t>
  </si>
  <si>
    <t xml:space="preserve">OP-2613</t>
  </si>
  <si>
    <t xml:space="preserve">OP-2614</t>
  </si>
  <si>
    <t xml:space="preserve">OP-2615</t>
  </si>
  <si>
    <t xml:space="preserve">OP-2616</t>
  </si>
  <si>
    <t xml:space="preserve">OP-2617</t>
  </si>
  <si>
    <t xml:space="preserve">OP-2618</t>
  </si>
  <si>
    <t xml:space="preserve">OP-2619</t>
  </si>
  <si>
    <t xml:space="preserve">OP-2620</t>
  </si>
  <si>
    <t xml:space="preserve">TOTALES DEL MES</t>
  </si>
  <si>
    <t xml:space="preserve">—</t>
  </si>
  <si>
    <t xml:space="preserve">Lo que ves arriba es el reporte típico del ERP. Todas las órdenes del mismo SKU tienen exactamente el mismo consumo unitario estándar. En la realidad operativa esto no sucede — y ahí vive el problema que nadie está viendo. En la siguiente hoja exploramos qué pasa cuando llega la factura del proveedor.</t>
  </si>
  <si>
    <t xml:space="preserve">Hoja 3 — La realidad del consumo promediado</t>
  </si>
  <si>
    <t xml:space="preserve">Lo que dice la factura del proveedor. Lo que NO puedes ver dentro de ese total.</t>
  </si>
  <si>
    <t xml:space="preserve">Al final del mes llega la factura del proveedor. Muestra el consumo TOTAL del insumo crítico en el período. Un número grande, redondo, imposible de descomponer. Para poder asignar este costo a cada orden, el área financiera divide el total entre la cantidad producida y aplica ese promedio. Eso es lo que llamamos "cost allocation by average". Es lo único que permite hacer el ERP cuando no tiene medición por orden.</t>
  </si>
  <si>
    <t xml:space="preserve">Factura del proveedor del mes</t>
  </si>
  <si>
    <t xml:space="preserve">Consumo TOTAL facturado por el proveedor (unidades del insumo)</t>
  </si>
  <si>
    <t xml:space="preserve">unidades</t>
  </si>
  <si>
    <t xml:space="preserve">Costo TOTAL facturado (COP)</t>
  </si>
  <si>
    <t xml:space="preserve">COP</t>
  </si>
  <si>
    <t xml:space="preserve">Consumo total ESTÁNDAR del ERP (de Hoja 2)</t>
  </si>
  <si>
    <t xml:space="preserve">DIFERENCIA — lo que no estaba en el presupuesto</t>
  </si>
  <si>
    <t xml:space="preserve">DIFERENCIA en COP</t>
  </si>
  <si>
    <t xml:space="preserve">La factura real muestra que se consumió MÁS de lo que el ERP tenía presupuestado. Ese exceso existe. Lo pagaste. Pero tu ERP no te puede decir cuáles órdenes específicas lo causaron. Entonces, ¿cómo se reparte ese exceso entre las órdenes? La respuesta típica: se prorratea de forma proporcional.</t>
  </si>
  <si>
    <t xml:space="preserve">Prorrateo del consumo real a las órdenes — lo que hace el área financiera</t>
  </si>
  <si>
    <t xml:space="preserve">Factor de ajuste = Consumo real ÷ Consumo estándar</t>
  </si>
  <si>
    <t xml:space="preserve">ratio</t>
  </si>
  <si>
    <t xml:space="preserve">Consumo estándar (total)</t>
  </si>
  <si>
    <t xml:space="preserve">Consumo prorrateado</t>
  </si>
  <si>
    <t xml:space="preserve">Costo prorrateado (COP)</t>
  </si>
  <si>
    <t xml:space="preserve">TOTALES PRORRATEADOS</t>
  </si>
  <si>
    <t xml:space="preserve">MIRA LO QUE ACABA DE PASAR:
Todas las órdenes con el mismo SKU ahora cuestan MÁS — pero todas igual. El prorrateo castiga por igual a las órdenes que fueron eficientes y a las que fueron ineficientes. No hay forma de saber cuál fue cuál. Este es el límite real del ERP. La pregunta es: ¿qué pasaría si pudieras medir el consumo real de cada orden?</t>
  </si>
  <si>
    <t xml:space="preserve">Hoja 4 — El costo real con trazabilidad</t>
  </si>
  <si>
    <t xml:space="preserve">Lo que pasa cuando se mide el consumo real de cada orden con un caudalímetro o medidor en línea.</t>
  </si>
  <si>
    <t xml:space="preserve">Con un caudalímetro en la línea de suministro del insumo crítico y una planilla digital que registra el inicio y fin de cada orden, ahora SÍ tenemos el consumo real de cada orden específica. Observa cómo cambia todo — dos órdenes del mismo SKU en la misma línea pueden tener consumos muy diferentes. Eso es lo que los promedios ocultan.</t>
  </si>
  <si>
    <t xml:space="preserve">Consumo real medido por orden — trazabilidad</t>
  </si>
  <si>
    <t xml:space="preserve">Consumo REAL (unidades)</t>
  </si>
  <si>
    <t xml:space="preserve">Consumo real por unidad</t>
  </si>
  <si>
    <t xml:space="preserve">Costo REAL del insumo (COP)</t>
  </si>
  <si>
    <t xml:space="preserve">TOTALES REALES MEDIDOS</t>
  </si>
  <si>
    <t xml:space="preserve">Análisis por SKU — variabilidad oculta</t>
  </si>
  <si>
    <t xml:space="preserve">SKU</t>
  </si>
  <si>
    <t xml:space="preserve">Órdenes</t>
  </si>
  <si>
    <t xml:space="preserve">Consumo real/unidad MÍN</t>
  </si>
  <si>
    <t xml:space="preserve">Consumo real/unidad MÁX</t>
  </si>
  <si>
    <t xml:space="preserve">Variación</t>
  </si>
  <si>
    <t xml:space="preserve">Costo/unidad MÍN (COP)</t>
  </si>
  <si>
    <t xml:space="preserve">Costo/unidad MÁX (COP)</t>
  </si>
  <si>
    <t xml:space="preserve">ESTO ES LO QUE EL ERP NUNCA TE DIRÁ:
Dos órdenes del mismo producto, en la misma línea, pueden tener consumos de insumo que varían entre 10% y 25%. Esa variación es dinero. Ese dinero se está perdiendo todos los meses y nadie lo está midiendo. Cuando conoces las causas de esa variación — turno, operador, hora del día, estado del equipo — puedes actuar.</t>
  </si>
  <si>
    <t xml:space="preserve">Hoja 5 — El dinero que nadie ve</t>
  </si>
  <si>
    <t xml:space="preserve">La comparación directa entre el costo prorrateado del ERP y el costo real medido.</t>
  </si>
  <si>
    <t xml:space="preserve">Esta es la tabla más importante del archivo. Muestra, orden por orden, la diferencia entre el costo que el ERP le asignó (prorrateado) y el costo real medido. Las órdenes con diferencia positiva estaban siendo SUBSIDIADAS por las otras — parecían más baratas de lo que realmente eran. Las órdenes con diferencia negativa estaban siendo PENALIZADAS — parecían más caras. Ambas realidades distorsionan tus decisiones.</t>
  </si>
  <si>
    <t xml:space="preserve">Comparación orden por orden — costo ERP vs costo real</t>
  </si>
  <si>
    <t xml:space="preserve">Costo ERP prorrateado</t>
  </si>
  <si>
    <t xml:space="preserve">Costo REAL medido</t>
  </si>
  <si>
    <t xml:space="preserve">Diferencia (COP)</t>
  </si>
  <si>
    <t xml:space="preserve">Diferencia %</t>
  </si>
  <si>
    <t xml:space="preserve">Diagnóstico</t>
  </si>
  <si>
    <t xml:space="preserve">Suma = 0 por construcción</t>
  </si>
  <si>
    <t xml:space="preserve">El dinero que se está moviendo en las sombras</t>
  </si>
  <si>
    <t xml:space="preserve">Órdenes INEFICIENTES — costaron más de lo que el ERP les asignó</t>
  </si>
  <si>
    <t xml:space="preserve">Órdenes EFICIENTES — costaron menos de lo que el ERP les asignó</t>
  </si>
  <si>
    <t xml:space="preserve">Dinero TOTAL mal asignado entre órdenes (suma valor absoluto)</t>
  </si>
  <si>
    <t xml:space="preserve">Si el 50% de las órdenes ineficientes se nivelan al promedio → ahorro mensual estimado</t>
  </si>
  <si>
    <t xml:space="preserve">Ahorro anual proyectado (12 meses)</t>
  </si>
  <si>
    <t xml:space="preserve">LA BRECHA ESTÁ AHÍ:
Con el ERP solo, todas las órdenes parecen igual de rentables dentro de un mismo SKU. Con medición real, algunas órdenes son significativamente más caras de lo que se creía, y otras significativamente más baratas. El problema no es el total de la factura — es no saber qué órdenes, qué turnos, qué operadores o qué condiciones de planta están causando el exceso de consumo. Ese es el dinero que hoy está invisible.</t>
  </si>
  <si>
    <t xml:space="preserve">Hoja 6 — Las preguntas que ningún ERP responde</t>
  </si>
  <si>
    <t xml:space="preserve">Si no puedes responder estas con certeza, estás tomando decisiones ciegas.</t>
  </si>
  <si>
    <t xml:space="preserve">1.</t>
  </si>
  <si>
    <t xml:space="preserve">¿Cuánto cuesta realmente UNA orden específica — no el promedio mensual de su SKU?</t>
  </si>
  <si>
    <t xml:space="preserve">2.</t>
  </si>
  <si>
    <t xml:space="preserve">¿Por qué dos órdenes del mismo producto, en la misma línea, tienen consumos de insumo diferentes?</t>
  </si>
  <si>
    <t xml:space="preserve">3.</t>
  </si>
  <si>
    <t xml:space="preserve">¿Qué turno, qué operador, qué condiciones de planta están detrás de las órdenes más ineficientes?</t>
  </si>
  <si>
    <t xml:space="preserve">4.</t>
  </si>
  <si>
    <t xml:space="preserve">¿Cuáles SKUs están siendo subsidiados por otros en tu costeo actual y cuáles están siendo penalizados?</t>
  </si>
  <si>
    <t xml:space="preserve">5.</t>
  </si>
  <si>
    <t xml:space="preserve">¿Cuándo exactamente empezó una línea a consumir más de lo normal? ¿Hay una tendencia que nadie ve?</t>
  </si>
  <si>
    <t xml:space="preserve">6.</t>
  </si>
  <si>
    <t xml:space="preserve">¿Tu margen por SKU que aparece en el P&amp;L refleja la realidad — o es un promedio ponderado engañoso?</t>
  </si>
  <si>
    <t xml:space="preserve">7.</t>
  </si>
  <si>
    <t xml:space="preserve">¿La factura de este mes subió por volumen, por mix, por precio unitario, o por ineficiencia operativa?</t>
  </si>
  <si>
    <t xml:space="preserve">8.</t>
  </si>
  <si>
    <t xml:space="preserve">¿Qué órdenes específicas debes investigar esta semana para recuperar el margen perdido?</t>
  </si>
  <si>
    <t xml:space="preserve">9.</t>
  </si>
  <si>
    <t xml:space="preserve">¿Cuánto capital está inmovilizado en órdenes que parecen rentables pero realmente están destruyendo valor?</t>
  </si>
  <si>
    <t xml:space="preserve">10.</t>
  </si>
  <si>
    <t xml:space="preserve">¿Si cambias al proveedor B que es 5% más barato, eso es un ahorro real o una pérdida encubierta?</t>
  </si>
  <si>
    <t xml:space="preserve">Cada una de estas preguntas tiene una respuesta cuantificable — pero solo si tienes trazabilidad del consumo real por orden. Ese es el rol de Cost Intelligence. No reemplazar tu ERP, sino complementarlo con la capa de información que hoy no tienes. Si tus reuniones de costos se sienten como "discusiones basadas en opiniones" en lugar de "decisiones basadas en datos", esta es la razón.</t>
  </si>
  <si>
    <t xml:space="preserve">¿Quieres ver este análisis con los datos de tu propia planta?</t>
  </si>
  <si>
    <t xml:space="preserve">Una conversación de 20 minutos. Sin presentación de ventas. Solo diagnóstico honesto.</t>
  </si>
  <si>
    <t xml:space="preserve">Miguel Samper Escobar  ·  SGI — Operations Intelligence</t>
  </si>
  <si>
    <t xml:space="preserve">msamperes@hotmail.com  ·  +57 316 231 7035  ·  solucionesgi.com</t>
  </si>
</sst>
</file>

<file path=xl/styles.xml><?xml version="1.0" encoding="utf-8"?>
<styleSheet xmlns="http://schemas.openxmlformats.org/spreadsheetml/2006/main">
  <numFmts count="9">
    <numFmt numFmtId="164" formatCode="General"/>
    <numFmt numFmtId="165" formatCode="#,##0"/>
    <numFmt numFmtId="166" formatCode="0.00"/>
    <numFmt numFmtId="167" formatCode="\$#,##0"/>
    <numFmt numFmtId="168" formatCode="0.0000"/>
    <numFmt numFmtId="169" formatCode="0"/>
    <numFmt numFmtId="170" formatCode="0.0%"/>
    <numFmt numFmtId="171" formatCode="\$#,##0"/>
    <numFmt numFmtId="172" formatCode="\$#,##0;&quot;($&quot;#,##0\);\-"/>
  </numFmts>
  <fonts count="44">
    <font>
      <sz val="11"/>
      <color theme="1"/>
      <name val="Calibri"/>
      <family val="2"/>
      <charset val="1"/>
    </font>
    <font>
      <sz val="10"/>
      <name val="Arial"/>
      <family val="0"/>
    </font>
    <font>
      <sz val="10"/>
      <name val="Arial"/>
      <family val="0"/>
    </font>
    <font>
      <sz val="10"/>
      <name val="Arial"/>
      <family val="0"/>
    </font>
    <font>
      <b val="true"/>
      <sz val="36"/>
      <color rgb="FF003882"/>
      <name val="Arial"/>
      <family val="0"/>
      <charset val="1"/>
    </font>
    <font>
      <sz val="12"/>
      <color rgb="FF6B7280"/>
      <name val="Arial"/>
      <family val="0"/>
      <charset val="1"/>
    </font>
    <font>
      <b val="true"/>
      <sz val="22"/>
      <color rgb="FF1F2937"/>
      <name val="Arial"/>
      <family val="0"/>
      <charset val="1"/>
    </font>
    <font>
      <sz val="11"/>
      <color rgb="FF6B7280"/>
      <name val="Arial"/>
      <family val="0"/>
      <charset val="1"/>
    </font>
    <font>
      <b val="true"/>
      <sz val="14"/>
      <color rgb="FF003882"/>
      <name val="Arial"/>
      <family val="0"/>
      <charset val="1"/>
    </font>
    <font>
      <sz val="11"/>
      <color rgb="FF1F2937"/>
      <name val="Arial"/>
      <family val="0"/>
      <charset val="1"/>
    </font>
    <font>
      <b val="true"/>
      <sz val="11"/>
      <color rgb="FF003882"/>
      <name val="Arial"/>
      <family val="0"/>
      <charset val="1"/>
    </font>
    <font>
      <b val="true"/>
      <sz val="11"/>
      <color rgb="FF1F2937"/>
      <name val="Arial"/>
      <family val="0"/>
      <charset val="1"/>
    </font>
    <font>
      <sz val="10"/>
      <color rgb="FF6B7280"/>
      <name val="Arial"/>
      <family val="0"/>
      <charset val="1"/>
    </font>
    <font>
      <b val="true"/>
      <sz val="18"/>
      <color rgb="FF003882"/>
      <name val="Arial"/>
      <family val="0"/>
      <charset val="1"/>
    </font>
    <font>
      <b val="true"/>
      <sz val="13"/>
      <color rgb="FF003882"/>
      <name val="Arial"/>
      <family val="0"/>
      <charset val="1"/>
    </font>
    <font>
      <b val="true"/>
      <sz val="10"/>
      <color rgb="FF0000FF"/>
      <name val="Arial"/>
      <family val="0"/>
      <charset val="1"/>
    </font>
    <font>
      <b val="true"/>
      <sz val="11"/>
      <color rgb="FFFFFFFF"/>
      <name val="Arial"/>
      <family val="0"/>
      <charset val="1"/>
    </font>
    <font>
      <sz val="10"/>
      <color rgb="FF1F2937"/>
      <name val="Arial"/>
      <family val="0"/>
      <charset val="1"/>
    </font>
    <font>
      <b val="true"/>
      <sz val="10"/>
      <color rgb="FF1F2937"/>
      <name val="Arial"/>
      <family val="0"/>
      <charset val="1"/>
    </font>
    <font>
      <b val="true"/>
      <sz val="12"/>
      <color rgb="FFFFFFFF"/>
      <name val="Arial"/>
      <family val="0"/>
      <charset val="1"/>
    </font>
    <font>
      <i val="true"/>
      <sz val="10"/>
      <color rgb="FFB45309"/>
      <name val="Arial"/>
      <family val="0"/>
      <charset val="1"/>
    </font>
    <font>
      <sz val="10"/>
      <name val="Arial"/>
      <family val="2"/>
    </font>
    <font>
      <b val="true"/>
      <sz val="10"/>
      <color rgb="FF6B7280"/>
      <name val="Arial"/>
      <family val="0"/>
      <charset val="1"/>
    </font>
    <font>
      <b val="true"/>
      <sz val="11"/>
      <color rgb="FF991B1B"/>
      <name val="Arial"/>
      <family val="0"/>
      <charset val="1"/>
    </font>
    <font>
      <b val="true"/>
      <sz val="10"/>
      <color rgb="FF991B1B"/>
      <name val="Arial"/>
      <family val="0"/>
      <charset val="1"/>
    </font>
    <font>
      <b val="true"/>
      <sz val="10"/>
      <color rgb="FF003882"/>
      <name val="Arial"/>
      <family val="0"/>
      <charset val="1"/>
    </font>
    <font>
      <b val="true"/>
      <sz val="10"/>
      <color rgb="FFFFFFFF"/>
      <name val="Arial"/>
      <family val="0"/>
      <charset val="1"/>
    </font>
    <font>
      <b val="true"/>
      <i val="true"/>
      <sz val="11"/>
      <color rgb="FF991B1B"/>
      <name val="Arial"/>
      <family val="0"/>
      <charset val="1"/>
    </font>
    <font>
      <b val="true"/>
      <sz val="10"/>
      <color rgb="FF065F46"/>
      <name val="Arial"/>
      <family val="0"/>
      <charset val="1"/>
    </font>
    <font>
      <sz val="10"/>
      <color rgb="FF065F46"/>
      <name val="Arial"/>
      <family val="0"/>
      <charset val="1"/>
    </font>
    <font>
      <sz val="10"/>
      <color rgb="FF991B1B"/>
      <name val="Arial"/>
      <family val="0"/>
      <charset val="1"/>
    </font>
    <font>
      <b val="true"/>
      <i val="true"/>
      <sz val="11"/>
      <color rgb="FF065F46"/>
      <name val="Arial"/>
      <family val="0"/>
      <charset val="1"/>
    </font>
    <font>
      <i val="true"/>
      <sz val="9"/>
      <color rgb="FF1F2937"/>
      <name val="Arial"/>
      <family val="0"/>
      <charset val="1"/>
    </font>
    <font>
      <b val="true"/>
      <i val="true"/>
      <sz val="9"/>
      <color rgb="FFFFFFFF"/>
      <name val="Arial"/>
      <family val="0"/>
      <charset val="1"/>
    </font>
    <font>
      <b val="true"/>
      <sz val="14"/>
      <color rgb="FFFFFFFF"/>
      <name val="Arial"/>
      <family val="0"/>
      <charset val="1"/>
    </font>
    <font>
      <b val="true"/>
      <sz val="16"/>
      <color rgb="FFFFFFFF"/>
      <name val="Arial"/>
      <family val="0"/>
      <charset val="1"/>
    </font>
    <font>
      <b val="true"/>
      <i val="true"/>
      <sz val="11"/>
      <color rgb="FF003882"/>
      <name val="Arial"/>
      <family val="0"/>
      <charset val="1"/>
    </font>
    <font>
      <b val="true"/>
      <sz val="20"/>
      <color rgb="FF003882"/>
      <name val="Arial"/>
      <family val="0"/>
      <charset val="1"/>
    </font>
    <font>
      <b val="true"/>
      <sz val="16"/>
      <color rgb="FF003882"/>
      <name val="Arial"/>
      <family val="0"/>
      <charset val="1"/>
    </font>
    <font>
      <sz val="12"/>
      <color rgb="FF1F2937"/>
      <name val="Arial"/>
      <family val="0"/>
      <charset val="1"/>
    </font>
    <font>
      <b val="true"/>
      <i val="true"/>
      <sz val="12"/>
      <color rgb="FF003882"/>
      <name val="Arial"/>
      <family val="0"/>
      <charset val="1"/>
    </font>
    <font>
      <i val="true"/>
      <sz val="11"/>
      <color rgb="FF6B7280"/>
      <name val="Arial"/>
      <family val="0"/>
      <charset val="1"/>
    </font>
    <font>
      <b val="true"/>
      <sz val="12"/>
      <color rgb="FF1F2937"/>
      <name val="Arial"/>
      <family val="0"/>
      <charset val="1"/>
    </font>
    <font>
      <sz val="11"/>
      <color rgb="FF003882"/>
      <name val="Arial"/>
      <family val="0"/>
      <charset val="1"/>
    </font>
  </fonts>
  <fills count="13">
    <fill>
      <patternFill patternType="none"/>
    </fill>
    <fill>
      <patternFill patternType="gray125"/>
    </fill>
    <fill>
      <patternFill patternType="solid">
        <fgColor rgb="FF003882"/>
        <bgColor rgb="FF333399"/>
      </patternFill>
    </fill>
    <fill>
      <patternFill patternType="solid">
        <fgColor rgb="FFD1D5DB"/>
        <bgColor rgb="FFC0C0C0"/>
      </patternFill>
    </fill>
    <fill>
      <patternFill patternType="solid">
        <fgColor rgb="FFEFF6FF"/>
        <bgColor rgb="FFF3F4F6"/>
      </patternFill>
    </fill>
    <fill>
      <patternFill patternType="solid">
        <fgColor rgb="FFFFFF00"/>
        <bgColor rgb="FFFFFF00"/>
      </patternFill>
    </fill>
    <fill>
      <patternFill patternType="solid">
        <fgColor rgb="FFFED7AA"/>
        <bgColor rgb="FFFEE2E2"/>
      </patternFill>
    </fill>
    <fill>
      <patternFill patternType="solid">
        <fgColor rgb="FFF3F4F6"/>
        <bgColor rgb="FFEFF6FF"/>
      </patternFill>
    </fill>
    <fill>
      <patternFill patternType="solid">
        <fgColor rgb="FFFEE2E2"/>
        <bgColor rgb="FFF3F4F6"/>
      </patternFill>
    </fill>
    <fill>
      <patternFill patternType="solid">
        <fgColor rgb="FFD1FAE5"/>
        <bgColor rgb="FFCCFFFF"/>
      </patternFill>
    </fill>
    <fill>
      <patternFill patternType="solid">
        <fgColor rgb="FF065F46"/>
        <bgColor rgb="FF008080"/>
      </patternFill>
    </fill>
    <fill>
      <patternFill patternType="solid">
        <fgColor rgb="FF991B1B"/>
        <bgColor rgb="FF800000"/>
      </patternFill>
    </fill>
    <fill>
      <patternFill patternType="solid">
        <fgColor rgb="FFB45309"/>
        <bgColor rgb="FF993366"/>
      </patternFill>
    </fill>
  </fills>
  <borders count="3">
    <border diagonalUp="false" diagonalDown="false">
      <left/>
      <right/>
      <top/>
      <bottom/>
      <diagonal/>
    </border>
    <border diagonalUp="false" diagonalDown="false">
      <left style="thin">
        <color rgb="FFD1D5DB"/>
      </left>
      <right style="thin">
        <color rgb="FFD1D5DB"/>
      </right>
      <top style="thin">
        <color rgb="FFD1D5DB"/>
      </top>
      <bottom style="thin">
        <color rgb="FFD1D5DB"/>
      </bottom>
      <diagonal/>
    </border>
    <border diagonalUp="false" diagonalDown="false">
      <left style="thin">
        <color rgb="FFD1D5DB"/>
      </left>
      <right/>
      <top style="thin">
        <color rgb="FFD1D5DB"/>
      </top>
      <bottom style="thin">
        <color rgb="FFD1D5D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0" fillId="3" borderId="0" xfId="0" applyFont="false" applyBorder="false" applyAlignment="tru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10" fillId="0" borderId="0" xfId="0" applyFont="true" applyBorder="false" applyAlignment="true" applyProtection="false">
      <alignment horizontal="left" vertical="top" textRotation="0" wrapText="false" indent="0" shrinkToFit="false"/>
      <protection locked="true" hidden="false"/>
    </xf>
    <xf numFmtId="164" fontId="11" fillId="0" borderId="0" xfId="0" applyFont="true" applyBorder="false" applyAlignment="true" applyProtection="false">
      <alignment horizontal="left" vertical="top"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9" fillId="4" borderId="0" xfId="0" applyFont="true" applyBorder="true" applyAlignment="true" applyProtection="false">
      <alignment horizontal="left" vertical="top" textRotation="0" wrapText="true" indent="0" shrinkToFit="false"/>
      <protection locked="true" hidden="false"/>
    </xf>
    <xf numFmtId="164" fontId="14" fillId="4" borderId="0"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5" fontId="15" fillId="5"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5" fontId="17" fillId="0" borderId="1" xfId="0" applyFont="true" applyBorder="true" applyAlignment="true" applyProtection="false">
      <alignment horizontal="right" vertical="center" textRotation="0" wrapText="true" indent="0" shrinkToFit="false"/>
      <protection locked="true" hidden="false"/>
    </xf>
    <xf numFmtId="166" fontId="17" fillId="0" borderId="1" xfId="0" applyFont="true" applyBorder="true" applyAlignment="true" applyProtection="false">
      <alignment horizontal="right" vertical="center" textRotation="0" wrapText="true" indent="0" shrinkToFit="false"/>
      <protection locked="true" hidden="false"/>
    </xf>
    <xf numFmtId="165" fontId="12" fillId="0" borderId="1" xfId="0" applyFont="true" applyBorder="true" applyAlignment="true" applyProtection="false">
      <alignment horizontal="right" vertical="center" textRotation="0" wrapText="true" indent="0" shrinkToFit="false"/>
      <protection locked="true" hidden="false"/>
    </xf>
    <xf numFmtId="167" fontId="18" fillId="0" borderId="1" xfId="0" applyFont="true" applyBorder="true" applyAlignment="true" applyProtection="false">
      <alignment horizontal="right" vertical="center" textRotation="0" wrapText="true" indent="0" shrinkToFit="false"/>
      <protection locked="true" hidden="false"/>
    </xf>
    <xf numFmtId="164" fontId="16" fillId="2" borderId="1" xfId="0" applyFont="true" applyBorder="true" applyAlignment="true" applyProtection="false">
      <alignment horizontal="right" vertical="center" textRotation="0" wrapText="true" indent="0" shrinkToFit="false"/>
      <protection locked="true" hidden="false"/>
    </xf>
    <xf numFmtId="165" fontId="16" fillId="2" borderId="1" xfId="0" applyFont="true" applyBorder="true" applyAlignment="true" applyProtection="false">
      <alignment horizontal="right" vertical="center" textRotation="0" wrapText="true" indent="0" shrinkToFit="false"/>
      <protection locked="true" hidden="false"/>
    </xf>
    <xf numFmtId="167" fontId="19" fillId="2" borderId="1" xfId="0" applyFont="true" applyBorder="true" applyAlignment="true" applyProtection="false">
      <alignment horizontal="right" vertical="center" textRotation="0" wrapText="true" indent="0" shrinkToFit="false"/>
      <protection locked="true" hidden="false"/>
    </xf>
    <xf numFmtId="164" fontId="20" fillId="6"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7" fontId="18" fillId="7" borderId="1" xfId="0" applyFont="true" applyBorder="true" applyAlignment="true" applyProtection="false">
      <alignment horizontal="center" vertical="center" textRotation="0" wrapText="true" indent="0" shrinkToFit="false"/>
      <protection locked="true" hidden="false"/>
    </xf>
    <xf numFmtId="165" fontId="22" fillId="7" borderId="1"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5" fontId="24" fillId="8" borderId="1" xfId="0" applyFont="true" applyBorder="true" applyAlignment="true" applyProtection="false">
      <alignment horizontal="center" vertical="center" textRotation="0" wrapText="true" indent="0" shrinkToFit="false"/>
      <protection locked="true" hidden="false"/>
    </xf>
    <xf numFmtId="167" fontId="24" fillId="8" borderId="1" xfId="0" applyFont="true" applyBorder="true" applyAlignment="true" applyProtection="false">
      <alignment horizontal="center" vertical="center" textRotation="0" wrapText="true" indent="0" shrinkToFit="false"/>
      <protection locked="true" hidden="false"/>
    </xf>
    <xf numFmtId="168" fontId="25" fillId="7"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5" fontId="18" fillId="0" borderId="1" xfId="0" applyFont="true" applyBorder="true" applyAlignment="true" applyProtection="false">
      <alignment horizontal="right" vertical="center" textRotation="0" wrapText="true" indent="0" shrinkToFit="false"/>
      <protection locked="true" hidden="false"/>
    </xf>
    <xf numFmtId="165" fontId="26" fillId="2" borderId="1" xfId="0" applyFont="true" applyBorder="true" applyAlignment="true" applyProtection="false">
      <alignment horizontal="right" vertical="center" textRotation="0" wrapText="true" indent="0" shrinkToFit="false"/>
      <protection locked="true" hidden="false"/>
    </xf>
    <xf numFmtId="164" fontId="27" fillId="8" borderId="0" xfId="0" applyFont="true" applyBorder="true" applyAlignment="true" applyProtection="false">
      <alignment horizontal="left" vertical="top" textRotation="0" wrapText="true" indent="0" shrinkToFit="false"/>
      <protection locked="true" hidden="false"/>
    </xf>
    <xf numFmtId="164" fontId="9" fillId="9" borderId="0" xfId="0" applyFont="true" applyBorder="true" applyAlignment="true" applyProtection="false">
      <alignment horizontal="left" vertical="top" textRotation="0" wrapText="true" indent="0" shrinkToFit="false"/>
      <protection locked="true" hidden="false"/>
    </xf>
    <xf numFmtId="165" fontId="15" fillId="0" borderId="1" xfId="0" applyFont="true" applyBorder="true" applyAlignment="true" applyProtection="false">
      <alignment horizontal="right" vertical="center" textRotation="0" wrapText="true" indent="0" shrinkToFit="false"/>
      <protection locked="true" hidden="false"/>
    </xf>
    <xf numFmtId="166" fontId="18" fillId="0" borderId="1" xfId="0" applyFont="true" applyBorder="true" applyAlignment="true" applyProtection="false">
      <alignment horizontal="right" vertical="center" textRotation="0" wrapText="true" indent="0" shrinkToFit="false"/>
      <protection locked="true" hidden="false"/>
    </xf>
    <xf numFmtId="164" fontId="16" fillId="10" borderId="1" xfId="0" applyFont="true" applyBorder="true" applyAlignment="true" applyProtection="false">
      <alignment horizontal="right" vertical="center" textRotation="0" wrapText="true" indent="0" shrinkToFit="false"/>
      <protection locked="true" hidden="false"/>
    </xf>
    <xf numFmtId="165" fontId="26" fillId="10" borderId="1" xfId="0" applyFont="true" applyBorder="true" applyAlignment="true" applyProtection="false">
      <alignment horizontal="right" vertical="center" textRotation="0" wrapText="true" indent="0" shrinkToFit="false"/>
      <protection locked="true" hidden="false"/>
    </xf>
    <xf numFmtId="164" fontId="26" fillId="10" borderId="1" xfId="0" applyFont="true" applyBorder="true" applyAlignment="true" applyProtection="false">
      <alignment horizontal="center" vertical="center" textRotation="0" wrapText="true" indent="0" shrinkToFit="false"/>
      <protection locked="true" hidden="false"/>
    </xf>
    <xf numFmtId="167" fontId="19" fillId="10" borderId="1" xfId="0" applyFont="true" applyBorder="true" applyAlignment="true" applyProtection="false">
      <alignment horizontal="righ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9" fontId="17" fillId="0" borderId="1" xfId="0" applyFont="true" applyBorder="true" applyAlignment="true" applyProtection="false">
      <alignment horizontal="center" vertical="center" textRotation="0" wrapText="true" indent="0" shrinkToFit="false"/>
      <protection locked="true" hidden="false"/>
    </xf>
    <xf numFmtId="166" fontId="28" fillId="0" borderId="1" xfId="0" applyFont="true" applyBorder="true" applyAlignment="true" applyProtection="false">
      <alignment horizontal="right" vertical="center" textRotation="0" wrapText="true" indent="0" shrinkToFit="false"/>
      <protection locked="true" hidden="false"/>
    </xf>
    <xf numFmtId="166" fontId="24" fillId="0" borderId="1" xfId="0" applyFont="true" applyBorder="true" applyAlignment="true" applyProtection="false">
      <alignment horizontal="right" vertical="center" textRotation="0" wrapText="true" indent="0" shrinkToFit="false"/>
      <protection locked="true" hidden="false"/>
    </xf>
    <xf numFmtId="170" fontId="23" fillId="8" borderId="1" xfId="0" applyFont="true" applyBorder="true" applyAlignment="true" applyProtection="false">
      <alignment horizontal="right" vertical="center" textRotation="0" wrapText="true" indent="0" shrinkToFit="false"/>
      <protection locked="true" hidden="false"/>
    </xf>
    <xf numFmtId="171" fontId="29" fillId="0" borderId="1" xfId="0" applyFont="true" applyBorder="true" applyAlignment="true" applyProtection="false">
      <alignment horizontal="right" vertical="center" textRotation="0" wrapText="true" indent="0" shrinkToFit="false"/>
      <protection locked="true" hidden="false"/>
    </xf>
    <xf numFmtId="171" fontId="30" fillId="0" borderId="1" xfId="0" applyFont="true" applyBorder="true" applyAlignment="true" applyProtection="false">
      <alignment horizontal="right" vertical="center" textRotation="0" wrapText="true" indent="0" shrinkToFit="false"/>
      <protection locked="true" hidden="false"/>
    </xf>
    <xf numFmtId="164" fontId="31" fillId="9" borderId="0"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7" fontId="12" fillId="0" borderId="1" xfId="0" applyFont="true" applyBorder="true" applyAlignment="true" applyProtection="false">
      <alignment horizontal="right" vertical="center" textRotation="0" wrapText="true" indent="0" shrinkToFit="false"/>
      <protection locked="true" hidden="false"/>
    </xf>
    <xf numFmtId="172" fontId="18" fillId="0" borderId="1" xfId="0" applyFont="true" applyBorder="true" applyAlignment="true" applyProtection="false">
      <alignment horizontal="right" vertical="center" textRotation="0" wrapText="true" indent="0" shrinkToFit="false"/>
      <protection locked="true" hidden="false"/>
    </xf>
    <xf numFmtId="170" fontId="11" fillId="0" borderId="1" xfId="0" applyFont="true" applyBorder="true" applyAlignment="true" applyProtection="false">
      <alignment horizontal="right" vertical="center" textRotation="0" wrapText="true" indent="0" shrinkToFit="false"/>
      <protection locked="true" hidden="false"/>
    </xf>
    <xf numFmtId="164" fontId="32" fillId="0" borderId="1" xfId="0" applyFont="true" applyBorder="true" applyAlignment="true" applyProtection="false">
      <alignment horizontal="left" vertical="center" textRotation="0" wrapText="true" indent="0" shrinkToFit="false"/>
      <protection locked="true" hidden="false"/>
    </xf>
    <xf numFmtId="164" fontId="16" fillId="2" borderId="2" xfId="0" applyFont="true" applyBorder="true" applyAlignment="true" applyProtection="false">
      <alignment horizontal="right" vertical="center" textRotation="0" wrapText="true" indent="0" shrinkToFit="false"/>
      <protection locked="true" hidden="false"/>
    </xf>
    <xf numFmtId="167" fontId="26" fillId="2" borderId="1" xfId="0" applyFont="true" applyBorder="true" applyAlignment="true" applyProtection="false">
      <alignment horizontal="right" vertical="center" textRotation="0" wrapText="true" indent="0" shrinkToFit="false"/>
      <protection locked="true" hidden="false"/>
    </xf>
    <xf numFmtId="172" fontId="26" fillId="2" borderId="1" xfId="0" applyFont="true" applyBorder="true" applyAlignment="true" applyProtection="false">
      <alignment horizontal="right" vertical="center" textRotation="0" wrapText="true" indent="0" shrinkToFit="false"/>
      <protection locked="true" hidden="false"/>
    </xf>
    <xf numFmtId="164" fontId="26" fillId="2" borderId="1" xfId="0" applyFont="true" applyBorder="true" applyAlignment="true" applyProtection="false">
      <alignment horizontal="center" vertical="center" textRotation="0" wrapText="true" indent="0" shrinkToFit="false"/>
      <protection locked="true" hidden="false"/>
    </xf>
    <xf numFmtId="164" fontId="33" fillId="2" borderId="1"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7" fontId="19" fillId="11" borderId="1" xfId="0" applyFont="true" applyBorder="true" applyAlignment="true" applyProtection="false">
      <alignment horizontal="right" vertical="center" textRotation="0" wrapText="true" indent="0" shrinkToFit="false"/>
      <protection locked="true" hidden="false"/>
    </xf>
    <xf numFmtId="172" fontId="19" fillId="10" borderId="1" xfId="0" applyFont="true" applyBorder="true" applyAlignment="true" applyProtection="false">
      <alignment horizontal="right" vertical="center" textRotation="0" wrapText="true" indent="0" shrinkToFit="false"/>
      <protection locked="true" hidden="false"/>
    </xf>
    <xf numFmtId="164" fontId="11" fillId="0" borderId="2" xfId="0" applyFont="true" applyBorder="true" applyAlignment="true" applyProtection="false">
      <alignment horizontal="left" vertical="center" textRotation="0" wrapText="true" indent="0" shrinkToFit="false"/>
      <protection locked="true" hidden="false"/>
    </xf>
    <xf numFmtId="167" fontId="34" fillId="12" borderId="1" xfId="0" applyFont="true" applyBorder="true" applyAlignment="true" applyProtection="false">
      <alignment horizontal="right" vertical="center" textRotation="0" wrapText="true" indent="0" shrinkToFit="false"/>
      <protection locked="true" hidden="false"/>
    </xf>
    <xf numFmtId="167" fontId="34" fillId="10" borderId="1" xfId="0" applyFont="true" applyBorder="true" applyAlignment="true" applyProtection="false">
      <alignment horizontal="right" vertical="center" textRotation="0" wrapText="true" indent="0" shrinkToFit="false"/>
      <protection locked="true" hidden="false"/>
    </xf>
    <xf numFmtId="167" fontId="35" fillId="10" borderId="1" xfId="0" applyFont="true" applyBorder="true" applyAlignment="true" applyProtection="false">
      <alignment horizontal="right" vertical="center" textRotation="0" wrapText="true" indent="0" shrinkToFit="false"/>
      <protection locked="true" hidden="false"/>
    </xf>
    <xf numFmtId="164" fontId="36" fillId="4" borderId="0" xfId="0" applyFont="true" applyBorder="true" applyAlignment="true" applyProtection="false">
      <alignment horizontal="left" vertical="top" textRotation="0" wrapText="true" indent="0" shrinkToFit="false"/>
      <protection locked="true" hidden="false"/>
    </xf>
    <xf numFmtId="164" fontId="37" fillId="0" borderId="0" xfId="0" applyFont="true" applyBorder="true" applyAlignment="true" applyProtection="false">
      <alignment horizontal="left" vertical="center" textRotation="0" wrapText="true" indent="0" shrinkToFit="false"/>
      <protection locked="true" hidden="false"/>
    </xf>
    <xf numFmtId="164" fontId="38" fillId="0" borderId="0" xfId="0" applyFont="true" applyBorder="false" applyAlignment="true" applyProtection="false">
      <alignment horizontal="right" vertical="top" textRotation="0" wrapText="false" indent="0" shrinkToFit="false"/>
      <protection locked="true" hidden="false"/>
    </xf>
    <xf numFmtId="164" fontId="39" fillId="0" borderId="0" xfId="0" applyFont="true" applyBorder="false" applyAlignment="true" applyProtection="false">
      <alignment horizontal="left" vertical="top" textRotation="0" wrapText="tru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40" fillId="4" borderId="0" xfId="0" applyFont="true" applyBorder="true" applyAlignment="true" applyProtection="false">
      <alignment horizontal="left" vertical="top" textRotation="0" wrapText="true" indent="0" shrinkToFit="false"/>
      <protection locked="true" hidden="false"/>
    </xf>
    <xf numFmtId="164" fontId="38" fillId="0" borderId="0" xfId="0" applyFont="true" applyBorder="true" applyAlignment="true" applyProtection="false">
      <alignment horizontal="center" vertical="center" textRotation="0" wrapText="false" indent="0" shrinkToFit="false"/>
      <protection locked="true" hidden="false"/>
    </xf>
    <xf numFmtId="164" fontId="41" fillId="0" borderId="0" xfId="0" applyFont="true" applyBorder="true" applyAlignment="true" applyProtection="false">
      <alignment horizontal="center" vertical="center" textRotation="0" wrapText="false" indent="0" shrinkToFit="false"/>
      <protection locked="true" hidden="false"/>
    </xf>
    <xf numFmtId="164" fontId="42" fillId="0" borderId="0" xfId="0" applyFont="true" applyBorder="true" applyAlignment="true" applyProtection="false">
      <alignment horizontal="center" vertical="center" textRotation="0" wrapText="false" indent="0" shrinkToFit="false"/>
      <protection locked="true" hidden="false"/>
    </xf>
    <xf numFmtId="164" fontId="43" fillId="0" borderId="0"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65F46"/>
      <rgbColor rgb="FFC0C0C0"/>
      <rgbColor rgb="FF808080"/>
      <rgbColor rgb="FF9999FF"/>
      <rgbColor rgb="FFB45309"/>
      <rgbColor rgb="FFF3F4F6"/>
      <rgbColor rgb="FFEFF6FF"/>
      <rgbColor rgb="FF660066"/>
      <rgbColor rgb="FFFF8080"/>
      <rgbColor rgb="FF0066CC"/>
      <rgbColor rgb="FFD1D5DB"/>
      <rgbColor rgb="FF000080"/>
      <rgbColor rgb="FFFF00FF"/>
      <rgbColor rgb="FFFFFF00"/>
      <rgbColor rgb="FF00FFFF"/>
      <rgbColor rgb="FF800080"/>
      <rgbColor rgb="FF800000"/>
      <rgbColor rgb="FF008080"/>
      <rgbColor rgb="FF0000FF"/>
      <rgbColor rgb="FF00CCFF"/>
      <rgbColor rgb="FFCCFFFF"/>
      <rgbColor rgb="FFD1FAE5"/>
      <rgbColor rgb="FFFEE2E2"/>
      <rgbColor rgb="FF99CCFF"/>
      <rgbColor rgb="FFFF99CC"/>
      <rgbColor rgb="FFCC99FF"/>
      <rgbColor rgb="FFFED7AA"/>
      <rgbColor rgb="FF3366FF"/>
      <rgbColor rgb="FF33CCCC"/>
      <rgbColor rgb="FF99CC00"/>
      <rgbColor rgb="FFFFCC00"/>
      <rgbColor rgb="FFFF9900"/>
      <rgbColor rgb="FFFF6600"/>
      <rgbColor rgb="FF6B7280"/>
      <rgbColor rgb="FF969696"/>
      <rgbColor rgb="FF003882"/>
      <rgbColor rgb="FF339966"/>
      <rgbColor rgb="FF003300"/>
      <rgbColor rgb="FF333300"/>
      <rgbColor rgb="FF991B1B"/>
      <rgbColor rgb="FF993366"/>
      <rgbColor rgb="FF333399"/>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3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8" min="2" style="1" width="15"/>
    <col collapsed="false" customWidth="true" hidden="false" outlineLevel="0" max="9" min="9" style="1" width="2"/>
  </cols>
  <sheetData>
    <row r="2" customFormat="false" ht="43.5" hidden="false" customHeight="true" outlineLevel="0" collapsed="false">
      <c r="B2" s="2" t="s">
        <v>0</v>
      </c>
      <c r="C2" s="2"/>
      <c r="D2" s="2"/>
      <c r="E2" s="2"/>
      <c r="F2" s="2"/>
      <c r="G2" s="2"/>
      <c r="H2" s="2"/>
    </row>
    <row r="3" customFormat="false" ht="15" hidden="false" customHeight="true" outlineLevel="0" collapsed="false">
      <c r="B3" s="3" t="s">
        <v>1</v>
      </c>
      <c r="C3" s="3"/>
      <c r="D3" s="3"/>
      <c r="E3" s="3"/>
      <c r="F3" s="3"/>
      <c r="G3" s="3"/>
      <c r="H3" s="3"/>
    </row>
    <row r="5" customFormat="false" ht="3" hidden="false" customHeight="true" outlineLevel="0" collapsed="false">
      <c r="B5" s="4"/>
      <c r="C5" s="4"/>
      <c r="D5" s="4"/>
      <c r="E5" s="4"/>
      <c r="F5" s="4"/>
      <c r="G5" s="4"/>
      <c r="H5" s="4"/>
    </row>
    <row r="7" customFormat="false" ht="31.5" hidden="false" customHeight="true" outlineLevel="0" collapsed="false">
      <c r="B7" s="5" t="s">
        <v>2</v>
      </c>
      <c r="C7" s="5"/>
      <c r="D7" s="5"/>
      <c r="E7" s="5"/>
      <c r="F7" s="5"/>
      <c r="G7" s="5"/>
      <c r="H7" s="5"/>
    </row>
    <row r="8" customFormat="false" ht="24" hidden="false" customHeight="true" outlineLevel="0" collapsed="false">
      <c r="B8" s="6" t="s">
        <v>3</v>
      </c>
      <c r="C8" s="6"/>
      <c r="D8" s="6"/>
      <c r="E8" s="6"/>
      <c r="F8" s="6"/>
      <c r="G8" s="6"/>
      <c r="H8" s="6"/>
    </row>
    <row r="10" customFormat="false" ht="0.75" hidden="false" customHeight="true" outlineLevel="0" collapsed="false">
      <c r="B10" s="7"/>
      <c r="C10" s="7"/>
      <c r="D10" s="7"/>
      <c r="E10" s="7"/>
      <c r="F10" s="7"/>
      <c r="G10" s="7"/>
      <c r="H10" s="7"/>
    </row>
    <row r="12" customFormat="false" ht="24" hidden="false" customHeight="true" outlineLevel="0" collapsed="false">
      <c r="B12" s="8" t="s">
        <v>4</v>
      </c>
      <c r="C12" s="8"/>
      <c r="D12" s="8"/>
      <c r="E12" s="8"/>
      <c r="F12" s="8"/>
      <c r="G12" s="8"/>
      <c r="H12" s="8"/>
    </row>
    <row r="13" customFormat="false" ht="21.75" hidden="false" customHeight="true" outlineLevel="0" collapsed="false">
      <c r="B13" s="9" t="s">
        <v>5</v>
      </c>
      <c r="C13" s="9"/>
      <c r="D13" s="9"/>
      <c r="E13" s="9"/>
      <c r="F13" s="9"/>
      <c r="G13" s="9"/>
      <c r="H13" s="9"/>
    </row>
    <row r="14" customFormat="false" ht="21.75" hidden="false" customHeight="true" outlineLevel="0" collapsed="false">
      <c r="B14" s="9"/>
      <c r="C14" s="9"/>
      <c r="D14" s="9"/>
      <c r="E14" s="9"/>
      <c r="F14" s="9"/>
      <c r="G14" s="9"/>
      <c r="H14" s="9"/>
    </row>
    <row r="15" customFormat="false" ht="21.75" hidden="false" customHeight="true" outlineLevel="0" collapsed="false">
      <c r="B15" s="9"/>
      <c r="C15" s="9"/>
      <c r="D15" s="9"/>
      <c r="E15" s="9"/>
      <c r="F15" s="9"/>
      <c r="G15" s="9"/>
      <c r="H15" s="9"/>
    </row>
    <row r="16" customFormat="false" ht="21.75" hidden="false" customHeight="true" outlineLevel="0" collapsed="false">
      <c r="B16" s="9"/>
      <c r="C16" s="9"/>
      <c r="D16" s="9"/>
      <c r="E16" s="9"/>
      <c r="F16" s="9"/>
      <c r="G16" s="9"/>
      <c r="H16" s="9"/>
    </row>
    <row r="19" customFormat="false" ht="24" hidden="false" customHeight="true" outlineLevel="0" collapsed="false">
      <c r="B19" s="8" t="s">
        <v>6</v>
      </c>
      <c r="C19" s="8"/>
      <c r="D19" s="8"/>
      <c r="E19" s="8"/>
      <c r="F19" s="8"/>
      <c r="G19" s="8"/>
      <c r="H19" s="8"/>
    </row>
    <row r="21" customFormat="false" ht="27.75" hidden="false" customHeight="true" outlineLevel="0" collapsed="false">
      <c r="B21" s="10" t="s">
        <v>7</v>
      </c>
      <c r="C21" s="11" t="s">
        <v>8</v>
      </c>
      <c r="D21" s="12" t="s">
        <v>9</v>
      </c>
      <c r="E21" s="12"/>
      <c r="F21" s="12"/>
      <c r="G21" s="12"/>
      <c r="H21" s="12"/>
    </row>
    <row r="22" customFormat="false" ht="27.75" hidden="false" customHeight="true" outlineLevel="0" collapsed="false">
      <c r="B22" s="10" t="s">
        <v>10</v>
      </c>
      <c r="C22" s="11" t="s">
        <v>11</v>
      </c>
      <c r="D22" s="12" t="s">
        <v>12</v>
      </c>
      <c r="E22" s="12"/>
      <c r="F22" s="12"/>
      <c r="G22" s="12"/>
      <c r="H22" s="12"/>
    </row>
    <row r="23" customFormat="false" ht="27.75" hidden="false" customHeight="true" outlineLevel="0" collapsed="false">
      <c r="B23" s="10" t="s">
        <v>13</v>
      </c>
      <c r="C23" s="11" t="s">
        <v>14</v>
      </c>
      <c r="D23" s="12" t="s">
        <v>15</v>
      </c>
      <c r="E23" s="12"/>
      <c r="F23" s="12"/>
      <c r="G23" s="12"/>
      <c r="H23" s="12"/>
    </row>
    <row r="24" customFormat="false" ht="27.75" hidden="false" customHeight="true" outlineLevel="0" collapsed="false">
      <c r="B24" s="10" t="s">
        <v>16</v>
      </c>
      <c r="C24" s="11" t="s">
        <v>17</v>
      </c>
      <c r="D24" s="12" t="s">
        <v>18</v>
      </c>
      <c r="E24" s="12"/>
      <c r="F24" s="12"/>
      <c r="G24" s="12"/>
      <c r="H24" s="12"/>
    </row>
    <row r="25" customFormat="false" ht="27.75" hidden="false" customHeight="true" outlineLevel="0" collapsed="false">
      <c r="B25" s="10" t="s">
        <v>19</v>
      </c>
      <c r="C25" s="11" t="s">
        <v>20</v>
      </c>
      <c r="D25" s="12" t="s">
        <v>21</v>
      </c>
      <c r="E25" s="12"/>
      <c r="F25" s="12"/>
      <c r="G25" s="12"/>
      <c r="H25" s="12"/>
    </row>
    <row r="27" customFormat="false" ht="0.75" hidden="false" customHeight="true" outlineLevel="0" collapsed="false">
      <c r="B27" s="7"/>
      <c r="C27" s="7"/>
      <c r="D27" s="7"/>
      <c r="E27" s="7"/>
      <c r="F27" s="7"/>
      <c r="G27" s="7"/>
      <c r="H27" s="7"/>
    </row>
    <row r="29" customFormat="false" ht="15" hidden="false" customHeight="true" outlineLevel="0" collapsed="false">
      <c r="B29" s="13" t="s">
        <v>22</v>
      </c>
      <c r="C29" s="13"/>
      <c r="D29" s="13"/>
      <c r="E29" s="13"/>
      <c r="F29" s="13"/>
      <c r="G29" s="13"/>
      <c r="H29" s="13"/>
    </row>
    <row r="30" customFormat="false" ht="15" hidden="false" customHeight="true" outlineLevel="0" collapsed="false">
      <c r="B30" s="14" t="s">
        <v>23</v>
      </c>
      <c r="C30" s="14"/>
      <c r="D30" s="14"/>
      <c r="E30" s="14"/>
      <c r="F30" s="14"/>
      <c r="G30" s="14"/>
      <c r="H30" s="14"/>
    </row>
  </sheetData>
  <mergeCells count="14">
    <mergeCell ref="B2:H2"/>
    <mergeCell ref="B3:H3"/>
    <mergeCell ref="B7:H7"/>
    <mergeCell ref="B8:H8"/>
    <mergeCell ref="B12:H12"/>
    <mergeCell ref="B13:H16"/>
    <mergeCell ref="B19:H19"/>
    <mergeCell ref="D21:H21"/>
    <mergeCell ref="D22:H22"/>
    <mergeCell ref="D23:H23"/>
    <mergeCell ref="D24:H24"/>
    <mergeCell ref="D25:H25"/>
    <mergeCell ref="B29:H29"/>
    <mergeCell ref="B30:H3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J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12"/>
    <col collapsed="false" customWidth="true" hidden="false" outlineLevel="0" max="3" min="3" style="1" width="18"/>
    <col collapsed="false" customWidth="true" hidden="false" outlineLevel="0" max="5" min="4" style="1" width="14"/>
    <col collapsed="false" customWidth="true" hidden="false" outlineLevel="0" max="8" min="6" style="1" width="15"/>
    <col collapsed="false" customWidth="true" hidden="false" outlineLevel="0" max="10" min="9" style="1" width="17"/>
    <col collapsed="false" customWidth="true" hidden="false" outlineLevel="0" max="11" min="11" style="1" width="2"/>
  </cols>
  <sheetData>
    <row r="2" customFormat="false" ht="27.75" hidden="false" customHeight="true" outlineLevel="0" collapsed="false">
      <c r="B2" s="15" t="s">
        <v>24</v>
      </c>
      <c r="C2" s="15"/>
      <c r="D2" s="15"/>
      <c r="E2" s="15"/>
      <c r="F2" s="15"/>
      <c r="G2" s="15"/>
      <c r="H2" s="15"/>
      <c r="I2" s="15"/>
      <c r="J2" s="15"/>
    </row>
    <row r="3" customFormat="false" ht="19.5" hidden="false" customHeight="true" outlineLevel="0" collapsed="false">
      <c r="B3" s="6" t="s">
        <v>25</v>
      </c>
      <c r="C3" s="6"/>
      <c r="D3" s="6"/>
      <c r="E3" s="6"/>
      <c r="F3" s="6"/>
      <c r="G3" s="6"/>
      <c r="H3" s="6"/>
      <c r="I3" s="6"/>
      <c r="J3" s="6"/>
    </row>
    <row r="5" customFormat="false" ht="0.75" hidden="false" customHeight="true" outlineLevel="0" collapsed="false">
      <c r="B5" s="7"/>
      <c r="C5" s="7"/>
      <c r="D5" s="7"/>
      <c r="E5" s="7"/>
      <c r="F5" s="7"/>
      <c r="G5" s="7"/>
      <c r="H5" s="7"/>
      <c r="I5" s="7"/>
      <c r="J5" s="7"/>
    </row>
    <row r="7" customFormat="false" ht="18" hidden="false" customHeight="true" outlineLevel="0" collapsed="false">
      <c r="B7" s="16" t="s">
        <v>26</v>
      </c>
      <c r="C7" s="16"/>
      <c r="D7" s="16"/>
      <c r="E7" s="16"/>
      <c r="F7" s="16"/>
      <c r="G7" s="16"/>
      <c r="H7" s="16"/>
      <c r="I7" s="16"/>
      <c r="J7" s="16"/>
    </row>
    <row r="8" customFormat="false" ht="18" hidden="false" customHeight="true" outlineLevel="0" collapsed="false">
      <c r="B8" s="16"/>
      <c r="C8" s="16"/>
      <c r="D8" s="16"/>
      <c r="E8" s="16"/>
      <c r="F8" s="16"/>
      <c r="G8" s="16"/>
      <c r="H8" s="16"/>
      <c r="I8" s="16"/>
      <c r="J8" s="16"/>
    </row>
    <row r="9" customFormat="false" ht="18" hidden="false" customHeight="true" outlineLevel="0" collapsed="false">
      <c r="B9" s="16"/>
      <c r="C9" s="16"/>
      <c r="D9" s="16"/>
      <c r="E9" s="16"/>
      <c r="F9" s="16"/>
      <c r="G9" s="16"/>
      <c r="H9" s="16"/>
      <c r="I9" s="16"/>
      <c r="J9" s="16"/>
    </row>
    <row r="10" customFormat="false" ht="18" hidden="false" customHeight="true" outlineLevel="0" collapsed="false">
      <c r="B10" s="16"/>
      <c r="C10" s="16"/>
      <c r="D10" s="16"/>
      <c r="E10" s="16"/>
      <c r="F10" s="16"/>
      <c r="G10" s="16"/>
      <c r="H10" s="16"/>
      <c r="I10" s="16"/>
      <c r="J10" s="16"/>
    </row>
    <row r="12" customFormat="false" ht="21.75" hidden="false" customHeight="true" outlineLevel="0" collapsed="false">
      <c r="B12" s="17" t="s">
        <v>27</v>
      </c>
      <c r="C12" s="17"/>
      <c r="D12" s="17"/>
      <c r="E12" s="17"/>
      <c r="F12" s="17"/>
      <c r="G12" s="17"/>
      <c r="H12" s="17"/>
      <c r="I12" s="17"/>
      <c r="J12" s="17"/>
    </row>
    <row r="14" customFormat="false" ht="21.75" hidden="false" customHeight="true" outlineLevel="0" collapsed="false">
      <c r="B14" s="18" t="s">
        <v>28</v>
      </c>
      <c r="C14" s="18"/>
      <c r="D14" s="18"/>
      <c r="E14" s="18"/>
      <c r="F14" s="18"/>
      <c r="G14" s="19" t="n">
        <v>1500</v>
      </c>
      <c r="H14" s="14" t="s">
        <v>29</v>
      </c>
      <c r="I14" s="14"/>
      <c r="J14" s="14"/>
    </row>
    <row r="17" customFormat="false" ht="21.75" hidden="false" customHeight="true" outlineLevel="0" collapsed="false">
      <c r="B17" s="17" t="s">
        <v>30</v>
      </c>
      <c r="C17" s="17"/>
      <c r="D17" s="17"/>
      <c r="E17" s="17"/>
      <c r="F17" s="17"/>
      <c r="G17" s="17"/>
      <c r="H17" s="17"/>
      <c r="I17" s="17"/>
      <c r="J17" s="17"/>
    </row>
    <row r="19" customFormat="false" ht="39.75" hidden="false" customHeight="true" outlineLevel="0" collapsed="false">
      <c r="B19" s="20" t="s">
        <v>31</v>
      </c>
      <c r="C19" s="20" t="s">
        <v>32</v>
      </c>
      <c r="D19" s="20" t="s">
        <v>33</v>
      </c>
      <c r="E19" s="20" t="s">
        <v>34</v>
      </c>
      <c r="F19" s="20" t="s">
        <v>35</v>
      </c>
      <c r="G19" s="20" t="s">
        <v>36</v>
      </c>
      <c r="H19" s="20" t="s">
        <v>37</v>
      </c>
      <c r="I19" s="20" t="s">
        <v>38</v>
      </c>
      <c r="J19" s="20" t="s">
        <v>39</v>
      </c>
    </row>
    <row r="20" customFormat="false" ht="18" hidden="false" customHeight="true" outlineLevel="0" collapsed="false">
      <c r="B20" s="21" t="s">
        <v>40</v>
      </c>
      <c r="C20" s="21" t="s">
        <v>41</v>
      </c>
      <c r="D20" s="22" t="s">
        <v>42</v>
      </c>
      <c r="E20" s="22" t="s">
        <v>43</v>
      </c>
      <c r="F20" s="23" t="n">
        <v>5200</v>
      </c>
      <c r="G20" s="24" t="n">
        <v>0.82</v>
      </c>
      <c r="H20" s="23" t="n">
        <f aca="false">F20*G20</f>
        <v>4264</v>
      </c>
      <c r="I20" s="25" t="n">
        <f aca="false">$G$14</f>
        <v>1500</v>
      </c>
      <c r="J20" s="26" t="n">
        <f aca="false">H20*I20</f>
        <v>6396000</v>
      </c>
    </row>
    <row r="21" customFormat="false" ht="18" hidden="false" customHeight="true" outlineLevel="0" collapsed="false">
      <c r="B21" s="21" t="s">
        <v>44</v>
      </c>
      <c r="C21" s="21" t="s">
        <v>41</v>
      </c>
      <c r="D21" s="22" t="s">
        <v>42</v>
      </c>
      <c r="E21" s="22" t="s">
        <v>45</v>
      </c>
      <c r="F21" s="23" t="n">
        <v>5400</v>
      </c>
      <c r="G21" s="24" t="n">
        <v>0.82</v>
      </c>
      <c r="H21" s="23" t="n">
        <f aca="false">F21*G21</f>
        <v>4428</v>
      </c>
      <c r="I21" s="25" t="n">
        <f aca="false">$G$14</f>
        <v>1500</v>
      </c>
      <c r="J21" s="26" t="n">
        <f aca="false">H21*I21</f>
        <v>6642000</v>
      </c>
    </row>
    <row r="22" customFormat="false" ht="18" hidden="false" customHeight="true" outlineLevel="0" collapsed="false">
      <c r="B22" s="21" t="s">
        <v>46</v>
      </c>
      <c r="C22" s="21" t="s">
        <v>41</v>
      </c>
      <c r="D22" s="22" t="s">
        <v>42</v>
      </c>
      <c r="E22" s="22" t="s">
        <v>47</v>
      </c>
      <c r="F22" s="23" t="n">
        <v>5100</v>
      </c>
      <c r="G22" s="24" t="n">
        <v>0.82</v>
      </c>
      <c r="H22" s="23" t="n">
        <f aca="false">F22*G22</f>
        <v>4182</v>
      </c>
      <c r="I22" s="25" t="n">
        <f aca="false">$G$14</f>
        <v>1500</v>
      </c>
      <c r="J22" s="26" t="n">
        <f aca="false">H22*I22</f>
        <v>6273000</v>
      </c>
    </row>
    <row r="23" customFormat="false" ht="18" hidden="false" customHeight="true" outlineLevel="0" collapsed="false">
      <c r="B23" s="21" t="s">
        <v>48</v>
      </c>
      <c r="C23" s="21" t="s">
        <v>49</v>
      </c>
      <c r="D23" s="22" t="s">
        <v>42</v>
      </c>
      <c r="E23" s="22" t="s">
        <v>43</v>
      </c>
      <c r="F23" s="23" t="n">
        <v>3800</v>
      </c>
      <c r="G23" s="24" t="n">
        <v>0.95</v>
      </c>
      <c r="H23" s="23" t="n">
        <f aca="false">F23*G23</f>
        <v>3610</v>
      </c>
      <c r="I23" s="25" t="n">
        <f aca="false">$G$14</f>
        <v>1500</v>
      </c>
      <c r="J23" s="26" t="n">
        <f aca="false">H23*I23</f>
        <v>5415000</v>
      </c>
    </row>
    <row r="24" customFormat="false" ht="18" hidden="false" customHeight="true" outlineLevel="0" collapsed="false">
      <c r="B24" s="21" t="s">
        <v>50</v>
      </c>
      <c r="C24" s="21" t="s">
        <v>49</v>
      </c>
      <c r="D24" s="22" t="s">
        <v>42</v>
      </c>
      <c r="E24" s="22" t="s">
        <v>45</v>
      </c>
      <c r="F24" s="23" t="n">
        <v>3750</v>
      </c>
      <c r="G24" s="24" t="n">
        <v>0.95</v>
      </c>
      <c r="H24" s="23" t="n">
        <f aca="false">F24*G24</f>
        <v>3562.5</v>
      </c>
      <c r="I24" s="25" t="n">
        <f aca="false">$G$14</f>
        <v>1500</v>
      </c>
      <c r="J24" s="26" t="n">
        <f aca="false">H24*I24</f>
        <v>5343750</v>
      </c>
    </row>
    <row r="25" customFormat="false" ht="18" hidden="false" customHeight="true" outlineLevel="0" collapsed="false">
      <c r="B25" s="21" t="s">
        <v>51</v>
      </c>
      <c r="C25" s="21" t="s">
        <v>52</v>
      </c>
      <c r="D25" s="22" t="s">
        <v>53</v>
      </c>
      <c r="E25" s="22" t="s">
        <v>43</v>
      </c>
      <c r="F25" s="23" t="n">
        <v>4200</v>
      </c>
      <c r="G25" s="24" t="n">
        <v>1.15</v>
      </c>
      <c r="H25" s="23" t="n">
        <f aca="false">F25*G25</f>
        <v>4830</v>
      </c>
      <c r="I25" s="25" t="n">
        <f aca="false">$G$14</f>
        <v>1500</v>
      </c>
      <c r="J25" s="26" t="n">
        <f aca="false">H25*I25</f>
        <v>7245000</v>
      </c>
    </row>
    <row r="26" customFormat="false" ht="18" hidden="false" customHeight="true" outlineLevel="0" collapsed="false">
      <c r="B26" s="21" t="s">
        <v>54</v>
      </c>
      <c r="C26" s="21" t="s">
        <v>52</v>
      </c>
      <c r="D26" s="22" t="s">
        <v>53</v>
      </c>
      <c r="E26" s="22" t="s">
        <v>45</v>
      </c>
      <c r="F26" s="23" t="n">
        <v>4100</v>
      </c>
      <c r="G26" s="24" t="n">
        <v>1.15</v>
      </c>
      <c r="H26" s="23" t="n">
        <f aca="false">F26*G26</f>
        <v>4715</v>
      </c>
      <c r="I26" s="25" t="n">
        <f aca="false">$G$14</f>
        <v>1500</v>
      </c>
      <c r="J26" s="26" t="n">
        <f aca="false">H26*I26</f>
        <v>7072500</v>
      </c>
    </row>
    <row r="27" customFormat="false" ht="18" hidden="false" customHeight="true" outlineLevel="0" collapsed="false">
      <c r="B27" s="21" t="s">
        <v>55</v>
      </c>
      <c r="C27" s="21" t="s">
        <v>56</v>
      </c>
      <c r="D27" s="22" t="s">
        <v>53</v>
      </c>
      <c r="E27" s="22" t="s">
        <v>43</v>
      </c>
      <c r="F27" s="23" t="n">
        <v>3200</v>
      </c>
      <c r="G27" s="24" t="n">
        <v>1.22</v>
      </c>
      <c r="H27" s="23" t="n">
        <f aca="false">F27*G27</f>
        <v>3904</v>
      </c>
      <c r="I27" s="25" t="n">
        <f aca="false">$G$14</f>
        <v>1500</v>
      </c>
      <c r="J27" s="26" t="n">
        <f aca="false">H27*I27</f>
        <v>5856000</v>
      </c>
    </row>
    <row r="28" customFormat="false" ht="18" hidden="false" customHeight="true" outlineLevel="0" collapsed="false">
      <c r="B28" s="21" t="s">
        <v>57</v>
      </c>
      <c r="C28" s="21" t="s">
        <v>56</v>
      </c>
      <c r="D28" s="22" t="s">
        <v>53</v>
      </c>
      <c r="E28" s="22" t="s">
        <v>45</v>
      </c>
      <c r="F28" s="23" t="n">
        <v>3300</v>
      </c>
      <c r="G28" s="24" t="n">
        <v>1.22</v>
      </c>
      <c r="H28" s="23" t="n">
        <f aca="false">F28*G28</f>
        <v>4026</v>
      </c>
      <c r="I28" s="25" t="n">
        <f aca="false">$G$14</f>
        <v>1500</v>
      </c>
      <c r="J28" s="26" t="n">
        <f aca="false">H28*I28</f>
        <v>6039000</v>
      </c>
    </row>
    <row r="29" customFormat="false" ht="18" hidden="false" customHeight="true" outlineLevel="0" collapsed="false">
      <c r="B29" s="21" t="s">
        <v>58</v>
      </c>
      <c r="C29" s="21" t="s">
        <v>59</v>
      </c>
      <c r="D29" s="22" t="s">
        <v>60</v>
      </c>
      <c r="E29" s="22" t="s">
        <v>43</v>
      </c>
      <c r="F29" s="23" t="n">
        <v>2100</v>
      </c>
      <c r="G29" s="24" t="n">
        <v>2.4</v>
      </c>
      <c r="H29" s="23" t="n">
        <f aca="false">F29*G29</f>
        <v>5040</v>
      </c>
      <c r="I29" s="25" t="n">
        <f aca="false">$G$14</f>
        <v>1500</v>
      </c>
      <c r="J29" s="26" t="n">
        <f aca="false">H29*I29</f>
        <v>7560000</v>
      </c>
    </row>
    <row r="30" customFormat="false" ht="18" hidden="false" customHeight="true" outlineLevel="0" collapsed="false">
      <c r="B30" s="21" t="s">
        <v>61</v>
      </c>
      <c r="C30" s="21" t="s">
        <v>59</v>
      </c>
      <c r="D30" s="22" t="s">
        <v>60</v>
      </c>
      <c r="E30" s="22" t="s">
        <v>45</v>
      </c>
      <c r="F30" s="23" t="n">
        <v>2050</v>
      </c>
      <c r="G30" s="24" t="n">
        <v>2.4</v>
      </c>
      <c r="H30" s="23" t="n">
        <f aca="false">F30*G30</f>
        <v>4920</v>
      </c>
      <c r="I30" s="25" t="n">
        <f aca="false">$G$14</f>
        <v>1500</v>
      </c>
      <c r="J30" s="26" t="n">
        <f aca="false">H30*I30</f>
        <v>7380000</v>
      </c>
    </row>
    <row r="31" customFormat="false" ht="18" hidden="false" customHeight="true" outlineLevel="0" collapsed="false">
      <c r="B31" s="21" t="s">
        <v>62</v>
      </c>
      <c r="C31" s="21" t="s">
        <v>63</v>
      </c>
      <c r="D31" s="22" t="s">
        <v>60</v>
      </c>
      <c r="E31" s="22" t="s">
        <v>43</v>
      </c>
      <c r="F31" s="23" t="n">
        <v>1800</v>
      </c>
      <c r="G31" s="24" t="n">
        <v>3.1</v>
      </c>
      <c r="H31" s="23" t="n">
        <f aca="false">F31*G31</f>
        <v>5580</v>
      </c>
      <c r="I31" s="25" t="n">
        <f aca="false">$G$14</f>
        <v>1500</v>
      </c>
      <c r="J31" s="26" t="n">
        <f aca="false">H31*I31</f>
        <v>8370000</v>
      </c>
    </row>
    <row r="32" customFormat="false" ht="18" hidden="false" customHeight="true" outlineLevel="0" collapsed="false">
      <c r="B32" s="21" t="s">
        <v>64</v>
      </c>
      <c r="C32" s="21" t="s">
        <v>63</v>
      </c>
      <c r="D32" s="22" t="s">
        <v>60</v>
      </c>
      <c r="E32" s="22" t="s">
        <v>45</v>
      </c>
      <c r="F32" s="23" t="n">
        <v>1750</v>
      </c>
      <c r="G32" s="24" t="n">
        <v>3.1</v>
      </c>
      <c r="H32" s="23" t="n">
        <f aca="false">F32*G32</f>
        <v>5425</v>
      </c>
      <c r="I32" s="25" t="n">
        <f aca="false">$G$14</f>
        <v>1500</v>
      </c>
      <c r="J32" s="26" t="n">
        <f aca="false">H32*I32</f>
        <v>8137500</v>
      </c>
    </row>
    <row r="33" customFormat="false" ht="18" hidden="false" customHeight="true" outlineLevel="0" collapsed="false">
      <c r="B33" s="21" t="s">
        <v>65</v>
      </c>
      <c r="C33" s="21" t="s">
        <v>41</v>
      </c>
      <c r="D33" s="22" t="s">
        <v>42</v>
      </c>
      <c r="E33" s="22" t="s">
        <v>43</v>
      </c>
      <c r="F33" s="23" t="n">
        <v>5300</v>
      </c>
      <c r="G33" s="24" t="n">
        <v>0.82</v>
      </c>
      <c r="H33" s="23" t="n">
        <f aca="false">F33*G33</f>
        <v>4346</v>
      </c>
      <c r="I33" s="25" t="n">
        <f aca="false">$G$14</f>
        <v>1500</v>
      </c>
      <c r="J33" s="26" t="n">
        <f aca="false">H33*I33</f>
        <v>6519000</v>
      </c>
    </row>
    <row r="34" customFormat="false" ht="18" hidden="false" customHeight="true" outlineLevel="0" collapsed="false">
      <c r="B34" s="21" t="s">
        <v>66</v>
      </c>
      <c r="C34" s="21" t="s">
        <v>41</v>
      </c>
      <c r="D34" s="22" t="s">
        <v>42</v>
      </c>
      <c r="E34" s="22" t="s">
        <v>45</v>
      </c>
      <c r="F34" s="23" t="n">
        <v>5350</v>
      </c>
      <c r="G34" s="24" t="n">
        <v>0.82</v>
      </c>
      <c r="H34" s="23" t="n">
        <f aca="false">F34*G34</f>
        <v>4387</v>
      </c>
      <c r="I34" s="25" t="n">
        <f aca="false">$G$14</f>
        <v>1500</v>
      </c>
      <c r="J34" s="26" t="n">
        <f aca="false">H34*I34</f>
        <v>6580500</v>
      </c>
    </row>
    <row r="35" customFormat="false" ht="18" hidden="false" customHeight="true" outlineLevel="0" collapsed="false">
      <c r="B35" s="21" t="s">
        <v>67</v>
      </c>
      <c r="C35" s="21" t="s">
        <v>52</v>
      </c>
      <c r="D35" s="22" t="s">
        <v>53</v>
      </c>
      <c r="E35" s="22" t="s">
        <v>47</v>
      </c>
      <c r="F35" s="23" t="n">
        <v>4050</v>
      </c>
      <c r="G35" s="24" t="n">
        <v>1.15</v>
      </c>
      <c r="H35" s="23" t="n">
        <f aca="false">F35*G35</f>
        <v>4657.5</v>
      </c>
      <c r="I35" s="25" t="n">
        <f aca="false">$G$14</f>
        <v>1500</v>
      </c>
      <c r="J35" s="26" t="n">
        <f aca="false">H35*I35</f>
        <v>6986250</v>
      </c>
    </row>
    <row r="36" customFormat="false" ht="18" hidden="false" customHeight="true" outlineLevel="0" collapsed="false">
      <c r="B36" s="21" t="s">
        <v>68</v>
      </c>
      <c r="C36" s="21" t="s">
        <v>59</v>
      </c>
      <c r="D36" s="22" t="s">
        <v>60</v>
      </c>
      <c r="E36" s="22" t="s">
        <v>47</v>
      </c>
      <c r="F36" s="23" t="n">
        <v>1950</v>
      </c>
      <c r="G36" s="24" t="n">
        <v>2.4</v>
      </c>
      <c r="H36" s="23" t="n">
        <f aca="false">F36*G36</f>
        <v>4680</v>
      </c>
      <c r="I36" s="25" t="n">
        <f aca="false">$G$14</f>
        <v>1500</v>
      </c>
      <c r="J36" s="26" t="n">
        <f aca="false">H36*I36</f>
        <v>7020000</v>
      </c>
    </row>
    <row r="37" customFormat="false" ht="18" hidden="false" customHeight="true" outlineLevel="0" collapsed="false">
      <c r="B37" s="21" t="s">
        <v>69</v>
      </c>
      <c r="C37" s="21" t="s">
        <v>49</v>
      </c>
      <c r="D37" s="22" t="s">
        <v>42</v>
      </c>
      <c r="E37" s="22" t="s">
        <v>47</v>
      </c>
      <c r="F37" s="23" t="n">
        <v>3700</v>
      </c>
      <c r="G37" s="24" t="n">
        <v>0.95</v>
      </c>
      <c r="H37" s="23" t="n">
        <f aca="false">F37*G37</f>
        <v>3515</v>
      </c>
      <c r="I37" s="25" t="n">
        <f aca="false">$G$14</f>
        <v>1500</v>
      </c>
      <c r="J37" s="26" t="n">
        <f aca="false">H37*I37</f>
        <v>5272500</v>
      </c>
    </row>
    <row r="38" customFormat="false" ht="18" hidden="false" customHeight="true" outlineLevel="0" collapsed="false">
      <c r="B38" s="21" t="s">
        <v>70</v>
      </c>
      <c r="C38" s="21" t="s">
        <v>56</v>
      </c>
      <c r="D38" s="22" t="s">
        <v>53</v>
      </c>
      <c r="E38" s="22" t="s">
        <v>47</v>
      </c>
      <c r="F38" s="23" t="n">
        <v>3150</v>
      </c>
      <c r="G38" s="24" t="n">
        <v>1.22</v>
      </c>
      <c r="H38" s="23" t="n">
        <f aca="false">F38*G38</f>
        <v>3843</v>
      </c>
      <c r="I38" s="25" t="n">
        <f aca="false">$G$14</f>
        <v>1500</v>
      </c>
      <c r="J38" s="26" t="n">
        <f aca="false">H38*I38</f>
        <v>5764500</v>
      </c>
    </row>
    <row r="39" customFormat="false" ht="18" hidden="false" customHeight="true" outlineLevel="0" collapsed="false">
      <c r="B39" s="21" t="s">
        <v>71</v>
      </c>
      <c r="C39" s="21" t="s">
        <v>63</v>
      </c>
      <c r="D39" s="22" t="s">
        <v>60</v>
      </c>
      <c r="E39" s="22" t="s">
        <v>47</v>
      </c>
      <c r="F39" s="23" t="n">
        <v>1700</v>
      </c>
      <c r="G39" s="24" t="n">
        <v>3.1</v>
      </c>
      <c r="H39" s="23" t="n">
        <f aca="false">F39*G39</f>
        <v>5270</v>
      </c>
      <c r="I39" s="25" t="n">
        <f aca="false">$G$14</f>
        <v>1500</v>
      </c>
      <c r="J39" s="26" t="n">
        <f aca="false">H39*I39</f>
        <v>7905000</v>
      </c>
    </row>
    <row r="40" customFormat="false" ht="25.5" hidden="false" customHeight="true" outlineLevel="0" collapsed="false">
      <c r="B40" s="27" t="s">
        <v>72</v>
      </c>
      <c r="C40" s="27"/>
      <c r="D40" s="27"/>
      <c r="E40" s="27"/>
      <c r="F40" s="28" t="n">
        <f aca="false">SUM(F20:F39)</f>
        <v>70950</v>
      </c>
      <c r="G40" s="20" t="s">
        <v>73</v>
      </c>
      <c r="H40" s="28" t="n">
        <f aca="false">SUM(H20:H39)</f>
        <v>89185</v>
      </c>
      <c r="I40" s="20" t="s">
        <v>73</v>
      </c>
      <c r="J40" s="29" t="n">
        <f aca="false">SUM(J20:J39)</f>
        <v>133777500</v>
      </c>
    </row>
    <row r="43" customFormat="false" ht="18" hidden="false" customHeight="true" outlineLevel="0" collapsed="false">
      <c r="B43" s="30" t="s">
        <v>74</v>
      </c>
      <c r="C43" s="30"/>
      <c r="D43" s="30"/>
      <c r="E43" s="30"/>
      <c r="F43" s="30"/>
      <c r="G43" s="30"/>
      <c r="H43" s="30"/>
      <c r="I43" s="30"/>
      <c r="J43" s="30"/>
    </row>
    <row r="44" customFormat="false" ht="18" hidden="false" customHeight="true" outlineLevel="0" collapsed="false">
      <c r="B44" s="30"/>
      <c r="C44" s="30"/>
      <c r="D44" s="30"/>
      <c r="E44" s="30"/>
      <c r="F44" s="30"/>
      <c r="G44" s="30"/>
      <c r="H44" s="30"/>
      <c r="I44" s="30"/>
      <c r="J44" s="30"/>
    </row>
    <row r="45" customFormat="false" ht="18" hidden="false" customHeight="true" outlineLevel="0" collapsed="false">
      <c r="B45" s="30"/>
      <c r="C45" s="30"/>
      <c r="D45" s="30"/>
      <c r="E45" s="30"/>
      <c r="F45" s="30"/>
      <c r="G45" s="30"/>
      <c r="H45" s="30"/>
      <c r="I45" s="30"/>
      <c r="J45" s="30"/>
    </row>
  </sheetData>
  <mergeCells count="9">
    <mergeCell ref="B2:J2"/>
    <mergeCell ref="B3:J3"/>
    <mergeCell ref="B7:J10"/>
    <mergeCell ref="B12:J12"/>
    <mergeCell ref="B14:F14"/>
    <mergeCell ref="H14:J14"/>
    <mergeCell ref="B17:J17"/>
    <mergeCell ref="B40:E40"/>
    <mergeCell ref="B43:J4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J5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12"/>
    <col collapsed="false" customWidth="true" hidden="false" outlineLevel="0" max="3" min="3" style="1" width="18"/>
    <col collapsed="false" customWidth="true" hidden="false" outlineLevel="0" max="5" min="4" style="1" width="14"/>
    <col collapsed="false" customWidth="true" hidden="false" outlineLevel="0" max="6" min="6" style="1" width="15"/>
    <col collapsed="false" customWidth="true" hidden="false" outlineLevel="0" max="8" min="7" style="1" width="16"/>
    <col collapsed="false" customWidth="true" hidden="false" outlineLevel="0" max="10" min="9" style="1" width="17"/>
    <col collapsed="false" customWidth="true" hidden="false" outlineLevel="0" max="11" min="11" style="1" width="2"/>
  </cols>
  <sheetData>
    <row r="2" customFormat="false" ht="27.75" hidden="false" customHeight="true" outlineLevel="0" collapsed="false">
      <c r="B2" s="15" t="s">
        <v>75</v>
      </c>
      <c r="C2" s="15"/>
      <c r="D2" s="15"/>
      <c r="E2" s="15"/>
      <c r="F2" s="15"/>
      <c r="G2" s="15"/>
      <c r="H2" s="15"/>
      <c r="I2" s="15"/>
      <c r="J2" s="15"/>
    </row>
    <row r="3" customFormat="false" ht="19.5" hidden="false" customHeight="true" outlineLevel="0" collapsed="false">
      <c r="B3" s="6" t="s">
        <v>76</v>
      </c>
      <c r="C3" s="6"/>
      <c r="D3" s="6"/>
      <c r="E3" s="6"/>
      <c r="F3" s="6"/>
      <c r="G3" s="6"/>
      <c r="H3" s="6"/>
      <c r="I3" s="6"/>
      <c r="J3" s="6"/>
    </row>
    <row r="5" customFormat="false" ht="0.75" hidden="false" customHeight="true" outlineLevel="0" collapsed="false">
      <c r="B5" s="7"/>
      <c r="C5" s="7"/>
      <c r="D5" s="7"/>
      <c r="E5" s="7"/>
      <c r="F5" s="7"/>
      <c r="G5" s="7"/>
      <c r="H5" s="7"/>
      <c r="I5" s="7"/>
      <c r="J5" s="7"/>
    </row>
    <row r="7" customFormat="false" ht="18" hidden="false" customHeight="true" outlineLevel="0" collapsed="false">
      <c r="B7" s="16" t="s">
        <v>77</v>
      </c>
      <c r="C7" s="16"/>
      <c r="D7" s="16"/>
      <c r="E7" s="16"/>
      <c r="F7" s="16"/>
      <c r="G7" s="16"/>
      <c r="H7" s="16"/>
      <c r="I7" s="16"/>
      <c r="J7" s="16"/>
    </row>
    <row r="8" customFormat="false" ht="18" hidden="false" customHeight="true" outlineLevel="0" collapsed="false">
      <c r="B8" s="16"/>
      <c r="C8" s="16"/>
      <c r="D8" s="16"/>
      <c r="E8" s="16"/>
      <c r="F8" s="16"/>
      <c r="G8" s="16"/>
      <c r="H8" s="16"/>
      <c r="I8" s="16"/>
      <c r="J8" s="16"/>
    </row>
    <row r="9" customFormat="false" ht="18" hidden="false" customHeight="true" outlineLevel="0" collapsed="false">
      <c r="B9" s="16"/>
      <c r="C9" s="16"/>
      <c r="D9" s="16"/>
      <c r="E9" s="16"/>
      <c r="F9" s="16"/>
      <c r="G9" s="16"/>
      <c r="H9" s="16"/>
      <c r="I9" s="16"/>
      <c r="J9" s="16"/>
    </row>
    <row r="10" customFormat="false" ht="18" hidden="false" customHeight="true" outlineLevel="0" collapsed="false">
      <c r="B10" s="16"/>
      <c r="C10" s="16"/>
      <c r="D10" s="16"/>
      <c r="E10" s="16"/>
      <c r="F10" s="16"/>
      <c r="G10" s="16"/>
      <c r="H10" s="16"/>
      <c r="I10" s="16"/>
      <c r="J10" s="16"/>
    </row>
    <row r="12" customFormat="false" ht="21.75" hidden="false" customHeight="true" outlineLevel="0" collapsed="false">
      <c r="B12" s="17" t="s">
        <v>78</v>
      </c>
      <c r="C12" s="17"/>
      <c r="D12" s="17"/>
      <c r="E12" s="17"/>
      <c r="F12" s="17"/>
      <c r="G12" s="17"/>
      <c r="H12" s="17"/>
      <c r="I12" s="17"/>
      <c r="J12" s="17"/>
    </row>
    <row r="14" customFormat="false" ht="21.75" hidden="false" customHeight="true" outlineLevel="0" collapsed="false">
      <c r="B14" s="18" t="s">
        <v>79</v>
      </c>
      <c r="C14" s="18"/>
      <c r="D14" s="18"/>
      <c r="E14" s="18"/>
      <c r="F14" s="18"/>
      <c r="G14" s="18"/>
      <c r="H14" s="18"/>
      <c r="I14" s="19" t="n">
        <v>82500</v>
      </c>
      <c r="J14" s="31" t="s">
        <v>80</v>
      </c>
    </row>
    <row r="15" customFormat="false" ht="21.75" hidden="false" customHeight="true" outlineLevel="0" collapsed="false">
      <c r="B15" s="18" t="s">
        <v>81</v>
      </c>
      <c r="C15" s="18"/>
      <c r="D15" s="18"/>
      <c r="E15" s="18"/>
      <c r="F15" s="18"/>
      <c r="G15" s="18"/>
      <c r="H15" s="18"/>
      <c r="I15" s="32" t="n">
        <f aca="false">'2. Lo que dice el ERP'!G14*I14</f>
        <v>123750000</v>
      </c>
      <c r="J15" s="31" t="s">
        <v>82</v>
      </c>
    </row>
    <row r="17" customFormat="false" ht="21.75" hidden="false" customHeight="true" outlineLevel="0" collapsed="false">
      <c r="B17" s="18" t="s">
        <v>83</v>
      </c>
      <c r="C17" s="18"/>
      <c r="D17" s="18"/>
      <c r="E17" s="18"/>
      <c r="F17" s="18"/>
      <c r="G17" s="18"/>
      <c r="H17" s="18"/>
      <c r="I17" s="33" t="n">
        <f aca="false">'2. Lo que dice el ERP'!H40</f>
        <v>89185</v>
      </c>
      <c r="J17" s="31" t="s">
        <v>80</v>
      </c>
    </row>
    <row r="18" customFormat="false" ht="21.75" hidden="false" customHeight="true" outlineLevel="0" collapsed="false">
      <c r="B18" s="34" t="s">
        <v>84</v>
      </c>
      <c r="C18" s="34"/>
      <c r="D18" s="34"/>
      <c r="E18" s="34"/>
      <c r="F18" s="34"/>
      <c r="G18" s="34"/>
      <c r="H18" s="34"/>
      <c r="I18" s="35" t="n">
        <f aca="false">I14-I17</f>
        <v>-6685</v>
      </c>
      <c r="J18" s="31" t="s">
        <v>80</v>
      </c>
    </row>
    <row r="19" customFormat="false" ht="21.75" hidden="false" customHeight="true" outlineLevel="0" collapsed="false">
      <c r="B19" s="34" t="s">
        <v>85</v>
      </c>
      <c r="C19" s="34"/>
      <c r="D19" s="34"/>
      <c r="E19" s="34"/>
      <c r="F19" s="34"/>
      <c r="G19" s="34"/>
      <c r="H19" s="34"/>
      <c r="I19" s="36" t="n">
        <f aca="false">I18*'2. Lo que dice el ERP'!G14</f>
        <v>-10027500</v>
      </c>
      <c r="J19" s="31" t="s">
        <v>82</v>
      </c>
    </row>
    <row r="21" customFormat="false" ht="18" hidden="false" customHeight="true" outlineLevel="0" collapsed="false">
      <c r="B21" s="30" t="s">
        <v>86</v>
      </c>
      <c r="C21" s="30"/>
      <c r="D21" s="30"/>
      <c r="E21" s="30"/>
      <c r="F21" s="30"/>
      <c r="G21" s="30"/>
      <c r="H21" s="30"/>
      <c r="I21" s="30"/>
      <c r="J21" s="30"/>
    </row>
    <row r="22" customFormat="false" ht="18" hidden="false" customHeight="true" outlineLevel="0" collapsed="false">
      <c r="B22" s="30"/>
      <c r="C22" s="30"/>
      <c r="D22" s="30"/>
      <c r="E22" s="30"/>
      <c r="F22" s="30"/>
      <c r="G22" s="30"/>
      <c r="H22" s="30"/>
      <c r="I22" s="30"/>
      <c r="J22" s="30"/>
    </row>
    <row r="23" customFormat="false" ht="18" hidden="false" customHeight="true" outlineLevel="0" collapsed="false">
      <c r="B23" s="30"/>
      <c r="C23" s="30"/>
      <c r="D23" s="30"/>
      <c r="E23" s="30"/>
      <c r="F23" s="30"/>
      <c r="G23" s="30"/>
      <c r="H23" s="30"/>
      <c r="I23" s="30"/>
      <c r="J23" s="30"/>
    </row>
    <row r="26" customFormat="false" ht="21.75" hidden="false" customHeight="true" outlineLevel="0" collapsed="false">
      <c r="B26" s="17" t="s">
        <v>87</v>
      </c>
      <c r="C26" s="17"/>
      <c r="D26" s="17"/>
      <c r="E26" s="17"/>
      <c r="F26" s="17"/>
      <c r="G26" s="17"/>
      <c r="H26" s="17"/>
      <c r="I26" s="17"/>
      <c r="J26" s="17"/>
    </row>
    <row r="28" customFormat="false" ht="21.75" hidden="false" customHeight="true" outlineLevel="0" collapsed="false">
      <c r="B28" s="18" t="s">
        <v>88</v>
      </c>
      <c r="C28" s="18"/>
      <c r="D28" s="18"/>
      <c r="E28" s="18"/>
      <c r="F28" s="18"/>
      <c r="G28" s="18"/>
      <c r="H28" s="18"/>
      <c r="I28" s="37" t="n">
        <f aca="false">I14/I17</f>
        <v>0.925043449010484</v>
      </c>
      <c r="J28" s="31" t="s">
        <v>89</v>
      </c>
    </row>
    <row r="30" customFormat="false" ht="39.75" hidden="false" customHeight="true" outlineLevel="0" collapsed="false">
      <c r="B30" s="20" t="s">
        <v>31</v>
      </c>
      <c r="C30" s="20" t="s">
        <v>32</v>
      </c>
      <c r="D30" s="20" t="s">
        <v>33</v>
      </c>
      <c r="E30" s="20" t="s">
        <v>34</v>
      </c>
      <c r="F30" s="20" t="s">
        <v>35</v>
      </c>
      <c r="G30" s="20" t="s">
        <v>90</v>
      </c>
      <c r="H30" s="20" t="s">
        <v>91</v>
      </c>
      <c r="I30" s="20" t="s">
        <v>92</v>
      </c>
    </row>
    <row r="31" customFormat="false" ht="18" hidden="false" customHeight="true" outlineLevel="0" collapsed="false">
      <c r="B31" s="38" t="str">
        <f aca="false">'2. Lo que dice el ERP'!B20</f>
        <v>OP-2601</v>
      </c>
      <c r="C31" s="38" t="str">
        <f aca="false">'2. Lo que dice el ERP'!C20</f>
        <v>Leche UHT Entera 1L</v>
      </c>
      <c r="D31" s="39" t="str">
        <f aca="false">'2. Lo que dice el ERP'!D20</f>
        <v>Línea 01</v>
      </c>
      <c r="E31" s="39" t="str">
        <f aca="false">'2. Lo que dice el ERP'!E20</f>
        <v>Mañana</v>
      </c>
      <c r="F31" s="25" t="n">
        <f aca="false">'2. Lo que dice el ERP'!F20</f>
        <v>5200</v>
      </c>
      <c r="G31" s="25" t="n">
        <f aca="false">'2. Lo que dice el ERP'!H20</f>
        <v>4264</v>
      </c>
      <c r="H31" s="40" t="n">
        <f aca="false">G31*$I$28</f>
        <v>3944.3852665807</v>
      </c>
      <c r="I31" s="26" t="n">
        <f aca="false">H31*'2. Lo que dice el ERP'!$G$14</f>
        <v>5916577.89987105</v>
      </c>
    </row>
    <row r="32" customFormat="false" ht="18" hidden="false" customHeight="true" outlineLevel="0" collapsed="false">
      <c r="B32" s="38" t="str">
        <f aca="false">'2. Lo que dice el ERP'!B21</f>
        <v>OP-2602</v>
      </c>
      <c r="C32" s="38" t="str">
        <f aca="false">'2. Lo que dice el ERP'!C21</f>
        <v>Leche UHT Entera 1L</v>
      </c>
      <c r="D32" s="39" t="str">
        <f aca="false">'2. Lo que dice el ERP'!D21</f>
        <v>Línea 01</v>
      </c>
      <c r="E32" s="39" t="str">
        <f aca="false">'2. Lo que dice el ERP'!E21</f>
        <v>Tarde</v>
      </c>
      <c r="F32" s="25" t="n">
        <f aca="false">'2. Lo que dice el ERP'!F21</f>
        <v>5400</v>
      </c>
      <c r="G32" s="25" t="n">
        <f aca="false">'2. Lo que dice el ERP'!H21</f>
        <v>4428</v>
      </c>
      <c r="H32" s="40" t="n">
        <f aca="false">G32*$I$28</f>
        <v>4096.09239221842</v>
      </c>
      <c r="I32" s="26" t="n">
        <f aca="false">H32*'2. Lo que dice el ERP'!$G$14</f>
        <v>6144138.58832763</v>
      </c>
    </row>
    <row r="33" customFormat="false" ht="18" hidden="false" customHeight="true" outlineLevel="0" collapsed="false">
      <c r="B33" s="38" t="str">
        <f aca="false">'2. Lo que dice el ERP'!B22</f>
        <v>OP-2603</v>
      </c>
      <c r="C33" s="38" t="str">
        <f aca="false">'2. Lo que dice el ERP'!C22</f>
        <v>Leche UHT Entera 1L</v>
      </c>
      <c r="D33" s="39" t="str">
        <f aca="false">'2. Lo que dice el ERP'!D22</f>
        <v>Línea 01</v>
      </c>
      <c r="E33" s="39" t="str">
        <f aca="false">'2. Lo que dice el ERP'!E22</f>
        <v>Noche</v>
      </c>
      <c r="F33" s="25" t="n">
        <f aca="false">'2. Lo que dice el ERP'!F22</f>
        <v>5100</v>
      </c>
      <c r="G33" s="25" t="n">
        <f aca="false">'2. Lo que dice el ERP'!H22</f>
        <v>4182</v>
      </c>
      <c r="H33" s="40" t="n">
        <f aca="false">G33*$I$28</f>
        <v>3868.53170376184</v>
      </c>
      <c r="I33" s="26" t="n">
        <f aca="false">H33*'2. Lo que dice el ERP'!$G$14</f>
        <v>5802797.55564277</v>
      </c>
    </row>
    <row r="34" customFormat="false" ht="18" hidden="false" customHeight="true" outlineLevel="0" collapsed="false">
      <c r="B34" s="38" t="str">
        <f aca="false">'2. Lo que dice el ERP'!B23</f>
        <v>OP-2604</v>
      </c>
      <c r="C34" s="38" t="str">
        <f aca="false">'2. Lo que dice el ERP'!C23</f>
        <v>Leche UHT Deslact 1L</v>
      </c>
      <c r="D34" s="39" t="str">
        <f aca="false">'2. Lo que dice el ERP'!D23</f>
        <v>Línea 01</v>
      </c>
      <c r="E34" s="39" t="str">
        <f aca="false">'2. Lo que dice el ERP'!E23</f>
        <v>Mañana</v>
      </c>
      <c r="F34" s="25" t="n">
        <f aca="false">'2. Lo que dice el ERP'!F23</f>
        <v>3800</v>
      </c>
      <c r="G34" s="25" t="n">
        <f aca="false">'2. Lo que dice el ERP'!H23</f>
        <v>3610</v>
      </c>
      <c r="H34" s="40" t="n">
        <f aca="false">G34*$I$28</f>
        <v>3339.40685092785</v>
      </c>
      <c r="I34" s="26" t="n">
        <f aca="false">H34*'2. Lo que dice el ERP'!$G$14</f>
        <v>5009110.27639177</v>
      </c>
    </row>
    <row r="35" customFormat="false" ht="18" hidden="false" customHeight="true" outlineLevel="0" collapsed="false">
      <c r="B35" s="38" t="str">
        <f aca="false">'2. Lo que dice el ERP'!B24</f>
        <v>OP-2605</v>
      </c>
      <c r="C35" s="38" t="str">
        <f aca="false">'2. Lo que dice el ERP'!C24</f>
        <v>Leche UHT Deslact 1L</v>
      </c>
      <c r="D35" s="39" t="str">
        <f aca="false">'2. Lo que dice el ERP'!D24</f>
        <v>Línea 01</v>
      </c>
      <c r="E35" s="39" t="str">
        <f aca="false">'2. Lo que dice el ERP'!E24</f>
        <v>Tarde</v>
      </c>
      <c r="F35" s="25" t="n">
        <f aca="false">'2. Lo que dice el ERP'!F24</f>
        <v>3750</v>
      </c>
      <c r="G35" s="25" t="n">
        <f aca="false">'2. Lo que dice el ERP'!H24</f>
        <v>3562.5</v>
      </c>
      <c r="H35" s="40" t="n">
        <f aca="false">G35*$I$28</f>
        <v>3295.46728709985</v>
      </c>
      <c r="I35" s="26" t="n">
        <f aca="false">H35*'2. Lo que dice el ERP'!$G$14</f>
        <v>4943200.93064977</v>
      </c>
    </row>
    <row r="36" customFormat="false" ht="18" hidden="false" customHeight="true" outlineLevel="0" collapsed="false">
      <c r="B36" s="38" t="str">
        <f aca="false">'2. Lo que dice el ERP'!B25</f>
        <v>OP-2606</v>
      </c>
      <c r="C36" s="38" t="str">
        <f aca="false">'2. Lo que dice el ERP'!C25</f>
        <v>Yogurt Natural 1L</v>
      </c>
      <c r="D36" s="39" t="str">
        <f aca="false">'2. Lo que dice el ERP'!D25</f>
        <v>Línea 02</v>
      </c>
      <c r="E36" s="39" t="str">
        <f aca="false">'2. Lo que dice el ERP'!E25</f>
        <v>Mañana</v>
      </c>
      <c r="F36" s="25" t="n">
        <f aca="false">'2. Lo que dice el ERP'!F25</f>
        <v>4200</v>
      </c>
      <c r="G36" s="25" t="n">
        <f aca="false">'2. Lo que dice el ERP'!H25</f>
        <v>4830</v>
      </c>
      <c r="H36" s="40" t="n">
        <f aca="false">G36*$I$28</f>
        <v>4467.95985872064</v>
      </c>
      <c r="I36" s="26" t="n">
        <f aca="false">H36*'2. Lo que dice el ERP'!$G$14</f>
        <v>6701939.78808096</v>
      </c>
    </row>
    <row r="37" customFormat="false" ht="18" hidden="false" customHeight="true" outlineLevel="0" collapsed="false">
      <c r="B37" s="38" t="str">
        <f aca="false">'2. Lo que dice el ERP'!B26</f>
        <v>OP-2607</v>
      </c>
      <c r="C37" s="38" t="str">
        <f aca="false">'2. Lo que dice el ERP'!C26</f>
        <v>Yogurt Natural 1L</v>
      </c>
      <c r="D37" s="39" t="str">
        <f aca="false">'2. Lo que dice el ERP'!D26</f>
        <v>Línea 02</v>
      </c>
      <c r="E37" s="39" t="str">
        <f aca="false">'2. Lo que dice el ERP'!E26</f>
        <v>Tarde</v>
      </c>
      <c r="F37" s="25" t="n">
        <f aca="false">'2. Lo que dice el ERP'!F26</f>
        <v>4100</v>
      </c>
      <c r="G37" s="25" t="n">
        <f aca="false">'2. Lo que dice el ERP'!H26</f>
        <v>4715</v>
      </c>
      <c r="H37" s="40" t="n">
        <f aca="false">G37*$I$28</f>
        <v>4361.57986208443</v>
      </c>
      <c r="I37" s="26" t="n">
        <f aca="false">H37*'2. Lo que dice el ERP'!$G$14</f>
        <v>6542369.79312665</v>
      </c>
    </row>
    <row r="38" customFormat="false" ht="18" hidden="false" customHeight="true" outlineLevel="0" collapsed="false">
      <c r="B38" s="38" t="str">
        <f aca="false">'2. Lo que dice el ERP'!B27</f>
        <v>OP-2608</v>
      </c>
      <c r="C38" s="38" t="str">
        <f aca="false">'2. Lo que dice el ERP'!C27</f>
        <v>Yogurt Fresa 1L</v>
      </c>
      <c r="D38" s="39" t="str">
        <f aca="false">'2. Lo que dice el ERP'!D27</f>
        <v>Línea 02</v>
      </c>
      <c r="E38" s="39" t="str">
        <f aca="false">'2. Lo que dice el ERP'!E27</f>
        <v>Mañana</v>
      </c>
      <c r="F38" s="25" t="n">
        <f aca="false">'2. Lo que dice el ERP'!F27</f>
        <v>3200</v>
      </c>
      <c r="G38" s="25" t="n">
        <f aca="false">'2. Lo que dice el ERP'!H27</f>
        <v>3904</v>
      </c>
      <c r="H38" s="40" t="n">
        <f aca="false">G38*$I$28</f>
        <v>3611.36962493693</v>
      </c>
      <c r="I38" s="26" t="n">
        <f aca="false">H38*'2. Lo que dice el ERP'!$G$14</f>
        <v>5417054.43740539</v>
      </c>
    </row>
    <row r="39" customFormat="false" ht="18" hidden="false" customHeight="true" outlineLevel="0" collapsed="false">
      <c r="B39" s="38" t="str">
        <f aca="false">'2. Lo que dice el ERP'!B28</f>
        <v>OP-2609</v>
      </c>
      <c r="C39" s="38" t="str">
        <f aca="false">'2. Lo que dice el ERP'!C28</f>
        <v>Yogurt Fresa 1L</v>
      </c>
      <c r="D39" s="39" t="str">
        <f aca="false">'2. Lo que dice el ERP'!D28</f>
        <v>Línea 02</v>
      </c>
      <c r="E39" s="39" t="str">
        <f aca="false">'2. Lo que dice el ERP'!E28</f>
        <v>Tarde</v>
      </c>
      <c r="F39" s="25" t="n">
        <f aca="false">'2. Lo que dice el ERP'!F28</f>
        <v>3300</v>
      </c>
      <c r="G39" s="25" t="n">
        <f aca="false">'2. Lo que dice el ERP'!H28</f>
        <v>4026</v>
      </c>
      <c r="H39" s="40" t="n">
        <f aca="false">G39*$I$28</f>
        <v>3724.22492571621</v>
      </c>
      <c r="I39" s="26" t="n">
        <f aca="false">H39*'2. Lo que dice el ERP'!$G$14</f>
        <v>5586337.38857431</v>
      </c>
    </row>
    <row r="40" customFormat="false" ht="18" hidden="false" customHeight="true" outlineLevel="0" collapsed="false">
      <c r="B40" s="38" t="str">
        <f aca="false">'2. Lo que dice el ERP'!B29</f>
        <v>OP-2610</v>
      </c>
      <c r="C40" s="38" t="str">
        <f aca="false">'2. Lo que dice el ERP'!C29</f>
        <v>Queso Fresco 500g</v>
      </c>
      <c r="D40" s="39" t="str">
        <f aca="false">'2. Lo que dice el ERP'!D29</f>
        <v>Línea 03</v>
      </c>
      <c r="E40" s="39" t="str">
        <f aca="false">'2. Lo que dice el ERP'!E29</f>
        <v>Mañana</v>
      </c>
      <c r="F40" s="25" t="n">
        <f aca="false">'2. Lo que dice el ERP'!F29</f>
        <v>2100</v>
      </c>
      <c r="G40" s="25" t="n">
        <f aca="false">'2. Lo que dice el ERP'!H29</f>
        <v>5040</v>
      </c>
      <c r="H40" s="40" t="n">
        <f aca="false">G40*$I$28</f>
        <v>4662.21898301284</v>
      </c>
      <c r="I40" s="26" t="n">
        <f aca="false">H40*'2. Lo que dice el ERP'!$G$14</f>
        <v>6993328.47451926</v>
      </c>
    </row>
    <row r="41" customFormat="false" ht="18" hidden="false" customHeight="true" outlineLevel="0" collapsed="false">
      <c r="B41" s="38" t="str">
        <f aca="false">'2. Lo que dice el ERP'!B30</f>
        <v>OP-2611</v>
      </c>
      <c r="C41" s="38" t="str">
        <f aca="false">'2. Lo que dice el ERP'!C30</f>
        <v>Queso Fresco 500g</v>
      </c>
      <c r="D41" s="39" t="str">
        <f aca="false">'2. Lo que dice el ERP'!D30</f>
        <v>Línea 03</v>
      </c>
      <c r="E41" s="39" t="str">
        <f aca="false">'2. Lo que dice el ERP'!E30</f>
        <v>Tarde</v>
      </c>
      <c r="F41" s="25" t="n">
        <f aca="false">'2. Lo que dice el ERP'!F30</f>
        <v>2050</v>
      </c>
      <c r="G41" s="25" t="n">
        <f aca="false">'2. Lo que dice el ERP'!H30</f>
        <v>4920</v>
      </c>
      <c r="H41" s="40" t="n">
        <f aca="false">G41*$I$28</f>
        <v>4551.21376913158</v>
      </c>
      <c r="I41" s="26" t="n">
        <f aca="false">H41*'2. Lo que dice el ERP'!$G$14</f>
        <v>6826820.65369737</v>
      </c>
    </row>
    <row r="42" customFormat="false" ht="18" hidden="false" customHeight="true" outlineLevel="0" collapsed="false">
      <c r="B42" s="38" t="str">
        <f aca="false">'2. Lo que dice el ERP'!B31</f>
        <v>OP-2612</v>
      </c>
      <c r="C42" s="38" t="str">
        <f aca="false">'2. Lo que dice el ERP'!C31</f>
        <v>Queso Mozzarella 1kg</v>
      </c>
      <c r="D42" s="39" t="str">
        <f aca="false">'2. Lo que dice el ERP'!D31</f>
        <v>Línea 03</v>
      </c>
      <c r="E42" s="39" t="str">
        <f aca="false">'2. Lo que dice el ERP'!E31</f>
        <v>Mañana</v>
      </c>
      <c r="F42" s="25" t="n">
        <f aca="false">'2. Lo que dice el ERP'!F31</f>
        <v>1800</v>
      </c>
      <c r="G42" s="25" t="n">
        <f aca="false">'2. Lo que dice el ERP'!H31</f>
        <v>5580</v>
      </c>
      <c r="H42" s="40" t="n">
        <f aca="false">G42*$I$28</f>
        <v>5161.7424454785</v>
      </c>
      <c r="I42" s="26" t="n">
        <f aca="false">H42*'2. Lo que dice el ERP'!$G$14</f>
        <v>7742613.66821775</v>
      </c>
    </row>
    <row r="43" customFormat="false" ht="18" hidden="false" customHeight="true" outlineLevel="0" collapsed="false">
      <c r="B43" s="38" t="str">
        <f aca="false">'2. Lo que dice el ERP'!B32</f>
        <v>OP-2613</v>
      </c>
      <c r="C43" s="38" t="str">
        <f aca="false">'2. Lo que dice el ERP'!C32</f>
        <v>Queso Mozzarella 1kg</v>
      </c>
      <c r="D43" s="39" t="str">
        <f aca="false">'2. Lo que dice el ERP'!D32</f>
        <v>Línea 03</v>
      </c>
      <c r="E43" s="39" t="str">
        <f aca="false">'2. Lo que dice el ERP'!E32</f>
        <v>Tarde</v>
      </c>
      <c r="F43" s="25" t="n">
        <f aca="false">'2. Lo que dice el ERP'!F32</f>
        <v>1750</v>
      </c>
      <c r="G43" s="25" t="n">
        <f aca="false">'2. Lo que dice el ERP'!H32</f>
        <v>5425</v>
      </c>
      <c r="H43" s="40" t="n">
        <f aca="false">G43*$I$28</f>
        <v>5018.36071088188</v>
      </c>
      <c r="I43" s="26" t="n">
        <f aca="false">H43*'2. Lo que dice el ERP'!$G$14</f>
        <v>7527541.06632281</v>
      </c>
    </row>
    <row r="44" customFormat="false" ht="18" hidden="false" customHeight="true" outlineLevel="0" collapsed="false">
      <c r="B44" s="38" t="str">
        <f aca="false">'2. Lo que dice el ERP'!B33</f>
        <v>OP-2614</v>
      </c>
      <c r="C44" s="38" t="str">
        <f aca="false">'2. Lo que dice el ERP'!C33</f>
        <v>Leche UHT Entera 1L</v>
      </c>
      <c r="D44" s="39" t="str">
        <f aca="false">'2. Lo que dice el ERP'!D33</f>
        <v>Línea 01</v>
      </c>
      <c r="E44" s="39" t="str">
        <f aca="false">'2. Lo que dice el ERP'!E33</f>
        <v>Mañana</v>
      </c>
      <c r="F44" s="25" t="n">
        <f aca="false">'2. Lo que dice el ERP'!F33</f>
        <v>5300</v>
      </c>
      <c r="G44" s="25" t="n">
        <f aca="false">'2. Lo que dice el ERP'!H33</f>
        <v>4346</v>
      </c>
      <c r="H44" s="40" t="n">
        <f aca="false">G44*$I$28</f>
        <v>4020.23882939956</v>
      </c>
      <c r="I44" s="26" t="n">
        <f aca="false">H44*'2. Lo que dice el ERP'!$G$14</f>
        <v>6030358.24409934</v>
      </c>
    </row>
    <row r="45" customFormat="false" ht="18" hidden="false" customHeight="true" outlineLevel="0" collapsed="false">
      <c r="B45" s="38" t="str">
        <f aca="false">'2. Lo que dice el ERP'!B34</f>
        <v>OP-2615</v>
      </c>
      <c r="C45" s="38" t="str">
        <f aca="false">'2. Lo que dice el ERP'!C34</f>
        <v>Leche UHT Entera 1L</v>
      </c>
      <c r="D45" s="39" t="str">
        <f aca="false">'2. Lo que dice el ERP'!D34</f>
        <v>Línea 01</v>
      </c>
      <c r="E45" s="39" t="str">
        <f aca="false">'2. Lo que dice el ERP'!E34</f>
        <v>Tarde</v>
      </c>
      <c r="F45" s="25" t="n">
        <f aca="false">'2. Lo que dice el ERP'!F34</f>
        <v>5350</v>
      </c>
      <c r="G45" s="25" t="n">
        <f aca="false">'2. Lo que dice el ERP'!H34</f>
        <v>4387</v>
      </c>
      <c r="H45" s="40" t="n">
        <f aca="false">G45*$I$28</f>
        <v>4058.16561080899</v>
      </c>
      <c r="I45" s="26" t="n">
        <f aca="false">H45*'2. Lo que dice el ERP'!$G$14</f>
        <v>6087248.41621349</v>
      </c>
    </row>
    <row r="46" customFormat="false" ht="18" hidden="false" customHeight="true" outlineLevel="0" collapsed="false">
      <c r="B46" s="38" t="str">
        <f aca="false">'2. Lo que dice el ERP'!B35</f>
        <v>OP-2616</v>
      </c>
      <c r="C46" s="38" t="str">
        <f aca="false">'2. Lo que dice el ERP'!C35</f>
        <v>Yogurt Natural 1L</v>
      </c>
      <c r="D46" s="39" t="str">
        <f aca="false">'2. Lo que dice el ERP'!D35</f>
        <v>Línea 02</v>
      </c>
      <c r="E46" s="39" t="str">
        <f aca="false">'2. Lo que dice el ERP'!E35</f>
        <v>Noche</v>
      </c>
      <c r="F46" s="25" t="n">
        <f aca="false">'2. Lo que dice el ERP'!F35</f>
        <v>4050</v>
      </c>
      <c r="G46" s="25" t="n">
        <f aca="false">'2. Lo que dice el ERP'!H35</f>
        <v>4657.5</v>
      </c>
      <c r="H46" s="40" t="n">
        <f aca="false">G46*$I$28</f>
        <v>4308.38986376633</v>
      </c>
      <c r="I46" s="26" t="n">
        <f aca="false">H46*'2. Lo que dice el ERP'!$G$14</f>
        <v>6462584.79564949</v>
      </c>
    </row>
    <row r="47" customFormat="false" ht="18" hidden="false" customHeight="true" outlineLevel="0" collapsed="false">
      <c r="B47" s="38" t="str">
        <f aca="false">'2. Lo que dice el ERP'!B36</f>
        <v>OP-2617</v>
      </c>
      <c r="C47" s="38" t="str">
        <f aca="false">'2. Lo que dice el ERP'!C36</f>
        <v>Queso Fresco 500g</v>
      </c>
      <c r="D47" s="39" t="str">
        <f aca="false">'2. Lo que dice el ERP'!D36</f>
        <v>Línea 03</v>
      </c>
      <c r="E47" s="39" t="str">
        <f aca="false">'2. Lo que dice el ERP'!E36</f>
        <v>Noche</v>
      </c>
      <c r="F47" s="25" t="n">
        <f aca="false">'2. Lo que dice el ERP'!F36</f>
        <v>1950</v>
      </c>
      <c r="G47" s="25" t="n">
        <f aca="false">'2. Lo que dice el ERP'!H36</f>
        <v>4680</v>
      </c>
      <c r="H47" s="40" t="n">
        <f aca="false">G47*$I$28</f>
        <v>4329.20334136906</v>
      </c>
      <c r="I47" s="26" t="n">
        <f aca="false">H47*'2. Lo que dice el ERP'!$G$14</f>
        <v>6493805.0120536</v>
      </c>
    </row>
    <row r="48" customFormat="false" ht="18" hidden="false" customHeight="true" outlineLevel="0" collapsed="false">
      <c r="B48" s="38" t="str">
        <f aca="false">'2. Lo que dice el ERP'!B37</f>
        <v>OP-2618</v>
      </c>
      <c r="C48" s="38" t="str">
        <f aca="false">'2. Lo que dice el ERP'!C37</f>
        <v>Leche UHT Deslact 1L</v>
      </c>
      <c r="D48" s="39" t="str">
        <f aca="false">'2. Lo que dice el ERP'!D37</f>
        <v>Línea 01</v>
      </c>
      <c r="E48" s="39" t="str">
        <f aca="false">'2. Lo que dice el ERP'!E37</f>
        <v>Noche</v>
      </c>
      <c r="F48" s="25" t="n">
        <f aca="false">'2. Lo que dice el ERP'!F37</f>
        <v>3700</v>
      </c>
      <c r="G48" s="25" t="n">
        <f aca="false">'2. Lo que dice el ERP'!H37</f>
        <v>3515</v>
      </c>
      <c r="H48" s="40" t="n">
        <f aca="false">G48*$I$28</f>
        <v>3251.52772327185</v>
      </c>
      <c r="I48" s="26" t="n">
        <f aca="false">H48*'2. Lo que dice el ERP'!$G$14</f>
        <v>4877291.58490778</v>
      </c>
    </row>
    <row r="49" customFormat="false" ht="18" hidden="false" customHeight="true" outlineLevel="0" collapsed="false">
      <c r="B49" s="38" t="str">
        <f aca="false">'2. Lo que dice el ERP'!B38</f>
        <v>OP-2619</v>
      </c>
      <c r="C49" s="38" t="str">
        <f aca="false">'2. Lo que dice el ERP'!C38</f>
        <v>Yogurt Fresa 1L</v>
      </c>
      <c r="D49" s="39" t="str">
        <f aca="false">'2. Lo que dice el ERP'!D38</f>
        <v>Línea 02</v>
      </c>
      <c r="E49" s="39" t="str">
        <f aca="false">'2. Lo que dice el ERP'!E38</f>
        <v>Noche</v>
      </c>
      <c r="F49" s="25" t="n">
        <f aca="false">'2. Lo que dice el ERP'!F38</f>
        <v>3150</v>
      </c>
      <c r="G49" s="25" t="n">
        <f aca="false">'2. Lo que dice el ERP'!H38</f>
        <v>3843</v>
      </c>
      <c r="H49" s="40" t="n">
        <f aca="false">G49*$I$28</f>
        <v>3554.94197454729</v>
      </c>
      <c r="I49" s="26" t="n">
        <f aca="false">H49*'2. Lo que dice el ERP'!$G$14</f>
        <v>5332412.96182094</v>
      </c>
    </row>
    <row r="50" customFormat="false" ht="18" hidden="false" customHeight="true" outlineLevel="0" collapsed="false">
      <c r="B50" s="38" t="str">
        <f aca="false">'2. Lo que dice el ERP'!B39</f>
        <v>OP-2620</v>
      </c>
      <c r="C50" s="38" t="str">
        <f aca="false">'2. Lo que dice el ERP'!C39</f>
        <v>Queso Mozzarella 1kg</v>
      </c>
      <c r="D50" s="39" t="str">
        <f aca="false">'2. Lo que dice el ERP'!D39</f>
        <v>Línea 03</v>
      </c>
      <c r="E50" s="39" t="str">
        <f aca="false">'2. Lo que dice el ERP'!E39</f>
        <v>Noche</v>
      </c>
      <c r="F50" s="25" t="n">
        <f aca="false">'2. Lo que dice el ERP'!F39</f>
        <v>1700</v>
      </c>
      <c r="G50" s="25" t="n">
        <f aca="false">'2. Lo que dice el ERP'!H39</f>
        <v>5270</v>
      </c>
      <c r="H50" s="40" t="n">
        <f aca="false">G50*$I$28</f>
        <v>4874.97897628525</v>
      </c>
      <c r="I50" s="26" t="n">
        <f aca="false">H50*'2. Lo que dice el ERP'!$G$14</f>
        <v>7312468.46442787</v>
      </c>
    </row>
    <row r="51" customFormat="false" ht="25.5" hidden="false" customHeight="true" outlineLevel="0" collapsed="false">
      <c r="B51" s="27" t="s">
        <v>93</v>
      </c>
      <c r="C51" s="27"/>
      <c r="D51" s="27"/>
      <c r="E51" s="27"/>
      <c r="F51" s="27"/>
      <c r="G51" s="41" t="n">
        <f aca="false">SUM(G31:G50)</f>
        <v>89185</v>
      </c>
      <c r="H51" s="41" t="n">
        <f aca="false">SUM(H31:H50)</f>
        <v>82500</v>
      </c>
      <c r="I51" s="29" t="n">
        <f aca="false">SUM(I31:I50)</f>
        <v>123750000</v>
      </c>
    </row>
    <row r="54" customFormat="false" ht="19.5" hidden="false" customHeight="true" outlineLevel="0" collapsed="false">
      <c r="B54" s="42" t="s">
        <v>94</v>
      </c>
      <c r="C54" s="42"/>
      <c r="D54" s="42"/>
      <c r="E54" s="42"/>
      <c r="F54" s="42"/>
      <c r="G54" s="42"/>
      <c r="H54" s="42"/>
      <c r="I54" s="42"/>
      <c r="J54" s="42"/>
    </row>
    <row r="55" customFormat="false" ht="19.5" hidden="false" customHeight="true" outlineLevel="0" collapsed="false">
      <c r="B55" s="42"/>
      <c r="C55" s="42"/>
      <c r="D55" s="42"/>
      <c r="E55" s="42"/>
      <c r="F55" s="42"/>
      <c r="G55" s="42"/>
      <c r="H55" s="42"/>
      <c r="I55" s="42"/>
      <c r="J55" s="42"/>
    </row>
    <row r="56" customFormat="false" ht="19.5" hidden="false" customHeight="true" outlineLevel="0" collapsed="false">
      <c r="B56" s="42"/>
      <c r="C56" s="42"/>
      <c r="D56" s="42"/>
      <c r="E56" s="42"/>
      <c r="F56" s="42"/>
      <c r="G56" s="42"/>
      <c r="H56" s="42"/>
      <c r="I56" s="42"/>
      <c r="J56" s="42"/>
    </row>
    <row r="57" customFormat="false" ht="19.5" hidden="false" customHeight="true" outlineLevel="0" collapsed="false">
      <c r="B57" s="42"/>
      <c r="C57" s="42"/>
      <c r="D57" s="42"/>
      <c r="E57" s="42"/>
      <c r="F57" s="42"/>
      <c r="G57" s="42"/>
      <c r="H57" s="42"/>
      <c r="I57" s="42"/>
      <c r="J57" s="42"/>
    </row>
  </sheetData>
  <mergeCells count="14">
    <mergeCell ref="B2:J2"/>
    <mergeCell ref="B3:J3"/>
    <mergeCell ref="B7:J10"/>
    <mergeCell ref="B12:J12"/>
    <mergeCell ref="B14:H14"/>
    <mergeCell ref="B15:H15"/>
    <mergeCell ref="B17:H17"/>
    <mergeCell ref="B18:H18"/>
    <mergeCell ref="B19:H19"/>
    <mergeCell ref="B21:J23"/>
    <mergeCell ref="B26:J26"/>
    <mergeCell ref="B28:H28"/>
    <mergeCell ref="B51:F51"/>
    <mergeCell ref="B54:J5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J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12"/>
    <col collapsed="false" customWidth="true" hidden="false" outlineLevel="0" max="3" min="3" style="1" width="18"/>
    <col collapsed="false" customWidth="true" hidden="false" outlineLevel="0" max="5" min="4" style="1" width="14"/>
    <col collapsed="false" customWidth="true" hidden="false" outlineLevel="0" max="6" min="6" style="1" width="15"/>
    <col collapsed="false" customWidth="true" hidden="false" outlineLevel="0" max="7" min="7" style="1" width="16"/>
    <col collapsed="false" customWidth="true" hidden="false" outlineLevel="0" max="8" min="8" style="1" width="17"/>
    <col collapsed="false" customWidth="true" hidden="false" outlineLevel="0" max="9" min="9" style="1" width="16"/>
    <col collapsed="false" customWidth="true" hidden="false" outlineLevel="0" max="10" min="10" style="1" width="17"/>
    <col collapsed="false" customWidth="true" hidden="false" outlineLevel="0" max="11" min="11" style="1" width="2"/>
  </cols>
  <sheetData>
    <row r="2" customFormat="false" ht="27.75" hidden="false" customHeight="true" outlineLevel="0" collapsed="false">
      <c r="B2" s="15" t="s">
        <v>95</v>
      </c>
      <c r="C2" s="15"/>
      <c r="D2" s="15"/>
      <c r="E2" s="15"/>
      <c r="F2" s="15"/>
      <c r="G2" s="15"/>
      <c r="H2" s="15"/>
      <c r="I2" s="15"/>
      <c r="J2" s="15"/>
    </row>
    <row r="3" customFormat="false" ht="19.5" hidden="false" customHeight="true" outlineLevel="0" collapsed="false">
      <c r="B3" s="6" t="s">
        <v>96</v>
      </c>
      <c r="C3" s="6"/>
      <c r="D3" s="6"/>
      <c r="E3" s="6"/>
      <c r="F3" s="6"/>
      <c r="G3" s="6"/>
      <c r="H3" s="6"/>
      <c r="I3" s="6"/>
      <c r="J3" s="6"/>
    </row>
    <row r="5" customFormat="false" ht="0.75" hidden="false" customHeight="true" outlineLevel="0" collapsed="false">
      <c r="B5" s="7"/>
      <c r="C5" s="7"/>
      <c r="D5" s="7"/>
      <c r="E5" s="7"/>
      <c r="F5" s="7"/>
      <c r="G5" s="7"/>
      <c r="H5" s="7"/>
      <c r="I5" s="7"/>
      <c r="J5" s="7"/>
    </row>
    <row r="7" customFormat="false" ht="18" hidden="false" customHeight="true" outlineLevel="0" collapsed="false">
      <c r="B7" s="43" t="s">
        <v>97</v>
      </c>
      <c r="C7" s="43"/>
      <c r="D7" s="43"/>
      <c r="E7" s="43"/>
      <c r="F7" s="43"/>
      <c r="G7" s="43"/>
      <c r="H7" s="43"/>
      <c r="I7" s="43"/>
      <c r="J7" s="43"/>
    </row>
    <row r="8" customFormat="false" ht="18" hidden="false" customHeight="true" outlineLevel="0" collapsed="false">
      <c r="B8" s="43"/>
      <c r="C8" s="43"/>
      <c r="D8" s="43"/>
      <c r="E8" s="43"/>
      <c r="F8" s="43"/>
      <c r="G8" s="43"/>
      <c r="H8" s="43"/>
      <c r="I8" s="43"/>
      <c r="J8" s="43"/>
    </row>
    <row r="9" customFormat="false" ht="18" hidden="false" customHeight="true" outlineLevel="0" collapsed="false">
      <c r="B9" s="43"/>
      <c r="C9" s="43"/>
      <c r="D9" s="43"/>
      <c r="E9" s="43"/>
      <c r="F9" s="43"/>
      <c r="G9" s="43"/>
      <c r="H9" s="43"/>
      <c r="I9" s="43"/>
      <c r="J9" s="43"/>
    </row>
    <row r="10" customFormat="false" ht="18" hidden="false" customHeight="true" outlineLevel="0" collapsed="false">
      <c r="B10" s="43"/>
      <c r="C10" s="43"/>
      <c r="D10" s="43"/>
      <c r="E10" s="43"/>
      <c r="F10" s="43"/>
      <c r="G10" s="43"/>
      <c r="H10" s="43"/>
      <c r="I10" s="43"/>
      <c r="J10" s="43"/>
    </row>
    <row r="12" customFormat="false" ht="21.75" hidden="false" customHeight="true" outlineLevel="0" collapsed="false">
      <c r="B12" s="17" t="s">
        <v>98</v>
      </c>
      <c r="C12" s="17"/>
      <c r="D12" s="17"/>
      <c r="E12" s="17"/>
      <c r="F12" s="17"/>
      <c r="G12" s="17"/>
      <c r="H12" s="17"/>
      <c r="I12" s="17"/>
      <c r="J12" s="17"/>
    </row>
    <row r="14" customFormat="false" ht="39.75" hidden="false" customHeight="true" outlineLevel="0" collapsed="false">
      <c r="B14" s="20" t="s">
        <v>31</v>
      </c>
      <c r="C14" s="20" t="s">
        <v>32</v>
      </c>
      <c r="D14" s="20" t="s">
        <v>33</v>
      </c>
      <c r="E14" s="20" t="s">
        <v>34</v>
      </c>
      <c r="F14" s="20" t="s">
        <v>35</v>
      </c>
      <c r="G14" s="20" t="s">
        <v>99</v>
      </c>
      <c r="H14" s="20" t="s">
        <v>100</v>
      </c>
      <c r="I14" s="20" t="s">
        <v>101</v>
      </c>
    </row>
    <row r="15" customFormat="false" ht="18" hidden="false" customHeight="true" outlineLevel="0" collapsed="false">
      <c r="B15" s="21" t="str">
        <f aca="false">'2. Lo que dice el ERP'!B20</f>
        <v>OP-2601</v>
      </c>
      <c r="C15" s="21" t="str">
        <f aca="false">'2. Lo que dice el ERP'!C20</f>
        <v>Leche UHT Entera 1L</v>
      </c>
      <c r="D15" s="22" t="str">
        <f aca="false">'2. Lo que dice el ERP'!D20</f>
        <v>Línea 01</v>
      </c>
      <c r="E15" s="22" t="str">
        <f aca="false">'2. Lo que dice el ERP'!E20</f>
        <v>Mañana</v>
      </c>
      <c r="F15" s="25" t="n">
        <f aca="false">'2. Lo que dice el ERP'!F20</f>
        <v>5200</v>
      </c>
      <c r="G15" s="44" t="n">
        <v>3874</v>
      </c>
      <c r="H15" s="45" t="n">
        <f aca="false">G15/F15</f>
        <v>0.745</v>
      </c>
      <c r="I15" s="26" t="n">
        <f aca="false">G15*'2. Lo que dice el ERP'!$G$14</f>
        <v>5811000</v>
      </c>
    </row>
    <row r="16" customFormat="false" ht="18" hidden="false" customHeight="true" outlineLevel="0" collapsed="false">
      <c r="B16" s="21" t="str">
        <f aca="false">'2. Lo que dice el ERP'!B21</f>
        <v>OP-2602</v>
      </c>
      <c r="C16" s="21" t="str">
        <f aca="false">'2. Lo que dice el ERP'!C21</f>
        <v>Leche UHT Entera 1L</v>
      </c>
      <c r="D16" s="22" t="str">
        <f aca="false">'2. Lo que dice el ERP'!D21</f>
        <v>Línea 01</v>
      </c>
      <c r="E16" s="22" t="str">
        <f aca="false">'2. Lo que dice el ERP'!E21</f>
        <v>Tarde</v>
      </c>
      <c r="F16" s="25" t="n">
        <f aca="false">'2. Lo que dice el ERP'!F21</f>
        <v>5400</v>
      </c>
      <c r="G16" s="44" t="n">
        <v>4023</v>
      </c>
      <c r="H16" s="45" t="n">
        <f aca="false">G16/F16</f>
        <v>0.745</v>
      </c>
      <c r="I16" s="26" t="n">
        <f aca="false">G16*'2. Lo que dice el ERP'!$G$14</f>
        <v>6034500</v>
      </c>
    </row>
    <row r="17" customFormat="false" ht="18" hidden="false" customHeight="true" outlineLevel="0" collapsed="false">
      <c r="B17" s="21" t="str">
        <f aca="false">'2. Lo que dice el ERP'!B22</f>
        <v>OP-2603</v>
      </c>
      <c r="C17" s="21" t="str">
        <f aca="false">'2. Lo que dice el ERP'!C22</f>
        <v>Leche UHT Entera 1L</v>
      </c>
      <c r="D17" s="22" t="str">
        <f aca="false">'2. Lo que dice el ERP'!D22</f>
        <v>Línea 01</v>
      </c>
      <c r="E17" s="22" t="str">
        <f aca="false">'2. Lo que dice el ERP'!E22</f>
        <v>Noche</v>
      </c>
      <c r="F17" s="25" t="n">
        <f aca="false">'2. Lo que dice el ERP'!F22</f>
        <v>5100</v>
      </c>
      <c r="G17" s="44" t="n">
        <v>3576</v>
      </c>
      <c r="H17" s="45" t="n">
        <f aca="false">G17/F17</f>
        <v>0.701176470588235</v>
      </c>
      <c r="I17" s="26" t="n">
        <f aca="false">G17*'2. Lo que dice el ERP'!$G$14</f>
        <v>5364000</v>
      </c>
    </row>
    <row r="18" customFormat="false" ht="18" hidden="false" customHeight="true" outlineLevel="0" collapsed="false">
      <c r="B18" s="21" t="str">
        <f aca="false">'2. Lo que dice el ERP'!B23</f>
        <v>OP-2604</v>
      </c>
      <c r="C18" s="21" t="str">
        <f aca="false">'2. Lo que dice el ERP'!C23</f>
        <v>Leche UHT Deslact 1L</v>
      </c>
      <c r="D18" s="22" t="str">
        <f aca="false">'2. Lo que dice el ERP'!D23</f>
        <v>Línea 01</v>
      </c>
      <c r="E18" s="22" t="str">
        <f aca="false">'2. Lo que dice el ERP'!E23</f>
        <v>Mañana</v>
      </c>
      <c r="F18" s="25" t="n">
        <f aca="false">'2. Lo que dice el ERP'!F23</f>
        <v>3800</v>
      </c>
      <c r="G18" s="44" t="n">
        <v>3331</v>
      </c>
      <c r="H18" s="45" t="n">
        <f aca="false">G18/F18</f>
        <v>0.876578947368421</v>
      </c>
      <c r="I18" s="26" t="n">
        <f aca="false">G18*'2. Lo que dice el ERP'!$G$14</f>
        <v>4996500</v>
      </c>
    </row>
    <row r="19" customFormat="false" ht="18" hidden="false" customHeight="true" outlineLevel="0" collapsed="false">
      <c r="B19" s="21" t="str">
        <f aca="false">'2. Lo que dice el ERP'!B24</f>
        <v>OP-2605</v>
      </c>
      <c r="C19" s="21" t="str">
        <f aca="false">'2. Lo que dice el ERP'!C24</f>
        <v>Leche UHT Deslact 1L</v>
      </c>
      <c r="D19" s="22" t="str">
        <f aca="false">'2. Lo que dice el ERP'!D24</f>
        <v>Línea 01</v>
      </c>
      <c r="E19" s="22" t="str">
        <f aca="false">'2. Lo que dice el ERP'!E24</f>
        <v>Tarde</v>
      </c>
      <c r="F19" s="25" t="n">
        <f aca="false">'2. Lo que dice el ERP'!F24</f>
        <v>3750</v>
      </c>
      <c r="G19" s="44" t="n">
        <v>3199</v>
      </c>
      <c r="H19" s="45" t="n">
        <f aca="false">G19/F19</f>
        <v>0.853066666666667</v>
      </c>
      <c r="I19" s="26" t="n">
        <f aca="false">G19*'2. Lo que dice el ERP'!$G$14</f>
        <v>4798500</v>
      </c>
    </row>
    <row r="20" customFormat="false" ht="18" hidden="false" customHeight="true" outlineLevel="0" collapsed="false">
      <c r="B20" s="21" t="str">
        <f aca="false">'2. Lo que dice el ERP'!B25</f>
        <v>OP-2606</v>
      </c>
      <c r="C20" s="21" t="str">
        <f aca="false">'2. Lo que dice el ERP'!C25</f>
        <v>Yogurt Natural 1L</v>
      </c>
      <c r="D20" s="22" t="str">
        <f aca="false">'2. Lo que dice el ERP'!D25</f>
        <v>Línea 02</v>
      </c>
      <c r="E20" s="22" t="str">
        <f aca="false">'2. Lo que dice el ERP'!E25</f>
        <v>Mañana</v>
      </c>
      <c r="F20" s="25" t="n">
        <f aca="false">'2. Lo que dice el ERP'!F25</f>
        <v>4200</v>
      </c>
      <c r="G20" s="44" t="n">
        <v>4558</v>
      </c>
      <c r="H20" s="45" t="n">
        <f aca="false">G20/F20</f>
        <v>1.0852380952381</v>
      </c>
      <c r="I20" s="26" t="n">
        <f aca="false">G20*'2. Lo que dice el ERP'!$G$14</f>
        <v>6837000</v>
      </c>
    </row>
    <row r="21" customFormat="false" ht="18" hidden="false" customHeight="true" outlineLevel="0" collapsed="false">
      <c r="B21" s="21" t="str">
        <f aca="false">'2. Lo que dice el ERP'!B26</f>
        <v>OP-2607</v>
      </c>
      <c r="C21" s="21" t="str">
        <f aca="false">'2. Lo que dice el ERP'!C26</f>
        <v>Yogurt Natural 1L</v>
      </c>
      <c r="D21" s="22" t="str">
        <f aca="false">'2. Lo que dice el ERP'!D26</f>
        <v>Línea 02</v>
      </c>
      <c r="E21" s="22" t="str">
        <f aca="false">'2. Lo que dice el ERP'!E26</f>
        <v>Tarde</v>
      </c>
      <c r="F21" s="25" t="n">
        <f aca="false">'2. Lo que dice el ERP'!F26</f>
        <v>4100</v>
      </c>
      <c r="G21" s="44" t="n">
        <v>4251</v>
      </c>
      <c r="H21" s="45" t="n">
        <f aca="false">G21/F21</f>
        <v>1.03682926829268</v>
      </c>
      <c r="I21" s="26" t="n">
        <f aca="false">G21*'2. Lo que dice el ERP'!$G$14</f>
        <v>6376500</v>
      </c>
    </row>
    <row r="22" customFormat="false" ht="18" hidden="false" customHeight="true" outlineLevel="0" collapsed="false">
      <c r="B22" s="21" t="str">
        <f aca="false">'2. Lo que dice el ERP'!B27</f>
        <v>OP-2608</v>
      </c>
      <c r="C22" s="21" t="str">
        <f aca="false">'2. Lo que dice el ERP'!C27</f>
        <v>Yogurt Fresa 1L</v>
      </c>
      <c r="D22" s="22" t="str">
        <f aca="false">'2. Lo que dice el ERP'!D27</f>
        <v>Línea 02</v>
      </c>
      <c r="E22" s="22" t="str">
        <f aca="false">'2. Lo que dice el ERP'!E27</f>
        <v>Mañana</v>
      </c>
      <c r="F22" s="25" t="n">
        <f aca="false">'2. Lo que dice el ERP'!F27</f>
        <v>3200</v>
      </c>
      <c r="G22" s="44" t="n">
        <v>3593</v>
      </c>
      <c r="H22" s="45" t="n">
        <f aca="false">G22/F22</f>
        <v>1.1228125</v>
      </c>
      <c r="I22" s="26" t="n">
        <f aca="false">G22*'2. Lo que dice el ERP'!$G$14</f>
        <v>5389500</v>
      </c>
    </row>
    <row r="23" customFormat="false" ht="18" hidden="false" customHeight="true" outlineLevel="0" collapsed="false">
      <c r="B23" s="21" t="str">
        <f aca="false">'2. Lo que dice el ERP'!B28</f>
        <v>OP-2609</v>
      </c>
      <c r="C23" s="21" t="str">
        <f aca="false">'2. Lo que dice el ERP'!C28</f>
        <v>Yogurt Fresa 1L</v>
      </c>
      <c r="D23" s="22" t="str">
        <f aca="false">'2. Lo que dice el ERP'!D28</f>
        <v>Línea 02</v>
      </c>
      <c r="E23" s="22" t="str">
        <f aca="false">'2. Lo que dice el ERP'!E28</f>
        <v>Tarde</v>
      </c>
      <c r="F23" s="25" t="n">
        <f aca="false">'2. Lo que dice el ERP'!F28</f>
        <v>3300</v>
      </c>
      <c r="G23" s="44" t="n">
        <v>3471</v>
      </c>
      <c r="H23" s="45" t="n">
        <f aca="false">G23/F23</f>
        <v>1.05181818181818</v>
      </c>
      <c r="I23" s="26" t="n">
        <f aca="false">G23*'2. Lo que dice el ERP'!$G$14</f>
        <v>5206500</v>
      </c>
    </row>
    <row r="24" customFormat="false" ht="18" hidden="false" customHeight="true" outlineLevel="0" collapsed="false">
      <c r="B24" s="21" t="str">
        <f aca="false">'2. Lo que dice el ERP'!B29</f>
        <v>OP-2610</v>
      </c>
      <c r="C24" s="21" t="str">
        <f aca="false">'2. Lo que dice el ERP'!C29</f>
        <v>Queso Fresco 500g</v>
      </c>
      <c r="D24" s="22" t="str">
        <f aca="false">'2. Lo que dice el ERP'!D29</f>
        <v>Línea 03</v>
      </c>
      <c r="E24" s="22" t="str">
        <f aca="false">'2. Lo que dice el ERP'!E29</f>
        <v>Mañana</v>
      </c>
      <c r="F24" s="25" t="n">
        <f aca="false">'2. Lo que dice el ERP'!F29</f>
        <v>2100</v>
      </c>
      <c r="G24" s="44" t="n">
        <v>4777</v>
      </c>
      <c r="H24" s="45" t="n">
        <f aca="false">G24/F24</f>
        <v>2.2747619047619</v>
      </c>
      <c r="I24" s="26" t="n">
        <f aca="false">G24*'2. Lo que dice el ERP'!$G$14</f>
        <v>7165500</v>
      </c>
    </row>
    <row r="25" customFormat="false" ht="18" hidden="false" customHeight="true" outlineLevel="0" collapsed="false">
      <c r="B25" s="21" t="str">
        <f aca="false">'2. Lo que dice el ERP'!B30</f>
        <v>OP-2611</v>
      </c>
      <c r="C25" s="21" t="str">
        <f aca="false">'2. Lo que dice el ERP'!C30</f>
        <v>Queso Fresco 500g</v>
      </c>
      <c r="D25" s="22" t="str">
        <f aca="false">'2. Lo que dice el ERP'!D30</f>
        <v>Línea 03</v>
      </c>
      <c r="E25" s="22" t="str">
        <f aca="false">'2. Lo que dice el ERP'!E30</f>
        <v>Tarde</v>
      </c>
      <c r="F25" s="25" t="n">
        <f aca="false">'2. Lo que dice el ERP'!F30</f>
        <v>2050</v>
      </c>
      <c r="G25" s="44" t="n">
        <v>4715</v>
      </c>
      <c r="H25" s="45" t="n">
        <f aca="false">G25/F25</f>
        <v>2.3</v>
      </c>
      <c r="I25" s="26" t="n">
        <f aca="false">G25*'2. Lo que dice el ERP'!$G$14</f>
        <v>7072500</v>
      </c>
    </row>
    <row r="26" customFormat="false" ht="18" hidden="false" customHeight="true" outlineLevel="0" collapsed="false">
      <c r="B26" s="21" t="str">
        <f aca="false">'2. Lo que dice el ERP'!B31</f>
        <v>OP-2612</v>
      </c>
      <c r="C26" s="21" t="str">
        <f aca="false">'2. Lo que dice el ERP'!C31</f>
        <v>Queso Mozzarella 1kg</v>
      </c>
      <c r="D26" s="22" t="str">
        <f aca="false">'2. Lo que dice el ERP'!D31</f>
        <v>Línea 03</v>
      </c>
      <c r="E26" s="22" t="str">
        <f aca="false">'2. Lo que dice el ERP'!E31</f>
        <v>Mañana</v>
      </c>
      <c r="F26" s="25" t="n">
        <f aca="false">'2. Lo que dice el ERP'!F31</f>
        <v>1800</v>
      </c>
      <c r="G26" s="44" t="n">
        <v>5679</v>
      </c>
      <c r="H26" s="45" t="n">
        <f aca="false">G26/F26</f>
        <v>3.155</v>
      </c>
      <c r="I26" s="26" t="n">
        <f aca="false">G26*'2. Lo que dice el ERP'!$G$14</f>
        <v>8518500</v>
      </c>
    </row>
    <row r="27" customFormat="false" ht="18" hidden="false" customHeight="true" outlineLevel="0" collapsed="false">
      <c r="B27" s="21" t="str">
        <f aca="false">'2. Lo que dice el ERP'!B32</f>
        <v>OP-2613</v>
      </c>
      <c r="C27" s="21" t="str">
        <f aca="false">'2. Lo que dice el ERP'!C32</f>
        <v>Queso Mozzarella 1kg</v>
      </c>
      <c r="D27" s="22" t="str">
        <f aca="false">'2. Lo que dice el ERP'!D32</f>
        <v>Línea 03</v>
      </c>
      <c r="E27" s="22" t="str">
        <f aca="false">'2. Lo que dice el ERP'!E32</f>
        <v>Tarde</v>
      </c>
      <c r="F27" s="25" t="n">
        <f aca="false">'2. Lo que dice el ERP'!F32</f>
        <v>1750</v>
      </c>
      <c r="G27" s="44" t="n">
        <v>5513</v>
      </c>
      <c r="H27" s="45" t="n">
        <f aca="false">G27/F27</f>
        <v>3.15028571428571</v>
      </c>
      <c r="I27" s="26" t="n">
        <f aca="false">G27*'2. Lo que dice el ERP'!$G$14</f>
        <v>8269500</v>
      </c>
    </row>
    <row r="28" customFormat="false" ht="18" hidden="false" customHeight="true" outlineLevel="0" collapsed="false">
      <c r="B28" s="21" t="str">
        <f aca="false">'2. Lo que dice el ERP'!B33</f>
        <v>OP-2614</v>
      </c>
      <c r="C28" s="21" t="str">
        <f aca="false">'2. Lo que dice el ERP'!C33</f>
        <v>Leche UHT Entera 1L</v>
      </c>
      <c r="D28" s="22" t="str">
        <f aca="false">'2. Lo que dice el ERP'!D33</f>
        <v>Línea 01</v>
      </c>
      <c r="E28" s="22" t="str">
        <f aca="false">'2. Lo que dice el ERP'!E33</f>
        <v>Mañana</v>
      </c>
      <c r="F28" s="25" t="n">
        <f aca="false">'2. Lo que dice el ERP'!F33</f>
        <v>5300</v>
      </c>
      <c r="G28" s="44" t="n">
        <v>3813</v>
      </c>
      <c r="H28" s="45" t="n">
        <f aca="false">G28/F28</f>
        <v>0.719433962264151</v>
      </c>
      <c r="I28" s="26" t="n">
        <f aca="false">G28*'2. Lo que dice el ERP'!$G$14</f>
        <v>5719500</v>
      </c>
    </row>
    <row r="29" customFormat="false" ht="18" hidden="false" customHeight="true" outlineLevel="0" collapsed="false">
      <c r="B29" s="21" t="str">
        <f aca="false">'2. Lo que dice el ERP'!B34</f>
        <v>OP-2615</v>
      </c>
      <c r="C29" s="21" t="str">
        <f aca="false">'2. Lo que dice el ERP'!C34</f>
        <v>Leche UHT Entera 1L</v>
      </c>
      <c r="D29" s="22" t="str">
        <f aca="false">'2. Lo que dice el ERP'!D34</f>
        <v>Línea 01</v>
      </c>
      <c r="E29" s="22" t="str">
        <f aca="false">'2. Lo que dice el ERP'!E34</f>
        <v>Tarde</v>
      </c>
      <c r="F29" s="25" t="n">
        <f aca="false">'2. Lo que dice el ERP'!F34</f>
        <v>5350</v>
      </c>
      <c r="G29" s="44" t="n">
        <v>3856</v>
      </c>
      <c r="H29" s="45" t="n">
        <f aca="false">G29/F29</f>
        <v>0.720747663551402</v>
      </c>
      <c r="I29" s="26" t="n">
        <f aca="false">G29*'2. Lo que dice el ERP'!$G$14</f>
        <v>5784000</v>
      </c>
    </row>
    <row r="30" customFormat="false" ht="18" hidden="false" customHeight="true" outlineLevel="0" collapsed="false">
      <c r="B30" s="21" t="str">
        <f aca="false">'2. Lo que dice el ERP'!B35</f>
        <v>OP-2616</v>
      </c>
      <c r="C30" s="21" t="str">
        <f aca="false">'2. Lo que dice el ERP'!C35</f>
        <v>Yogurt Natural 1L</v>
      </c>
      <c r="D30" s="22" t="str">
        <f aca="false">'2. Lo que dice el ERP'!D35</f>
        <v>Línea 02</v>
      </c>
      <c r="E30" s="22" t="str">
        <f aca="false">'2. Lo que dice el ERP'!E35</f>
        <v>Noche</v>
      </c>
      <c r="F30" s="25" t="n">
        <f aca="false">'2. Lo que dice el ERP'!F35</f>
        <v>4050</v>
      </c>
      <c r="G30" s="44" t="n">
        <v>4119</v>
      </c>
      <c r="H30" s="45" t="n">
        <f aca="false">G30/F30</f>
        <v>1.01703703703704</v>
      </c>
      <c r="I30" s="26" t="n">
        <f aca="false">G30*'2. Lo que dice el ERP'!$G$14</f>
        <v>6178500</v>
      </c>
    </row>
    <row r="31" customFormat="false" ht="18" hidden="false" customHeight="true" outlineLevel="0" collapsed="false">
      <c r="B31" s="21" t="str">
        <f aca="false">'2. Lo que dice el ERP'!B36</f>
        <v>OP-2617</v>
      </c>
      <c r="C31" s="21" t="str">
        <f aca="false">'2. Lo que dice el ERP'!C36</f>
        <v>Queso Fresco 500g</v>
      </c>
      <c r="D31" s="22" t="str">
        <f aca="false">'2. Lo que dice el ERP'!D36</f>
        <v>Línea 03</v>
      </c>
      <c r="E31" s="22" t="str">
        <f aca="false">'2. Lo que dice el ERP'!E36</f>
        <v>Noche</v>
      </c>
      <c r="F31" s="25" t="n">
        <f aca="false">'2. Lo que dice el ERP'!F36</f>
        <v>1950</v>
      </c>
      <c r="G31" s="44" t="n">
        <v>4251</v>
      </c>
      <c r="H31" s="45" t="n">
        <f aca="false">G31/F31</f>
        <v>2.18</v>
      </c>
      <c r="I31" s="26" t="n">
        <f aca="false">G31*'2. Lo que dice el ERP'!$G$14</f>
        <v>6376500</v>
      </c>
    </row>
    <row r="32" customFormat="false" ht="18" hidden="false" customHeight="true" outlineLevel="0" collapsed="false">
      <c r="B32" s="21" t="str">
        <f aca="false">'2. Lo que dice el ERP'!B37</f>
        <v>OP-2618</v>
      </c>
      <c r="C32" s="21" t="str">
        <f aca="false">'2. Lo que dice el ERP'!C37</f>
        <v>Leche UHT Deslact 1L</v>
      </c>
      <c r="D32" s="22" t="str">
        <f aca="false">'2. Lo que dice el ERP'!D37</f>
        <v>Línea 01</v>
      </c>
      <c r="E32" s="22" t="str">
        <f aca="false">'2. Lo que dice el ERP'!E37</f>
        <v>Noche</v>
      </c>
      <c r="F32" s="25" t="n">
        <f aca="false">'2. Lo que dice el ERP'!F37</f>
        <v>3700</v>
      </c>
      <c r="G32" s="44" t="n">
        <v>3138</v>
      </c>
      <c r="H32" s="45" t="n">
        <f aca="false">G32/F32</f>
        <v>0.848108108108108</v>
      </c>
      <c r="I32" s="26" t="n">
        <f aca="false">G32*'2. Lo que dice el ERP'!$G$14</f>
        <v>4707000</v>
      </c>
    </row>
    <row r="33" customFormat="false" ht="18" hidden="false" customHeight="true" outlineLevel="0" collapsed="false">
      <c r="B33" s="21" t="str">
        <f aca="false">'2. Lo que dice el ERP'!B38</f>
        <v>OP-2619</v>
      </c>
      <c r="C33" s="21" t="str">
        <f aca="false">'2. Lo que dice el ERP'!C38</f>
        <v>Yogurt Fresa 1L</v>
      </c>
      <c r="D33" s="22" t="str">
        <f aca="false">'2. Lo que dice el ERP'!D38</f>
        <v>Línea 02</v>
      </c>
      <c r="E33" s="22" t="str">
        <f aca="false">'2. Lo que dice el ERP'!E38</f>
        <v>Noche</v>
      </c>
      <c r="F33" s="25" t="n">
        <f aca="false">'2. Lo que dice el ERP'!F38</f>
        <v>3150</v>
      </c>
      <c r="G33" s="44" t="n">
        <v>3418</v>
      </c>
      <c r="H33" s="45" t="n">
        <f aca="false">G33/F33</f>
        <v>1.08507936507937</v>
      </c>
      <c r="I33" s="26" t="n">
        <f aca="false">G33*'2. Lo que dice el ERP'!$G$14</f>
        <v>5127000</v>
      </c>
    </row>
    <row r="34" customFormat="false" ht="18" hidden="false" customHeight="true" outlineLevel="0" collapsed="false">
      <c r="B34" s="21" t="str">
        <f aca="false">'2. Lo que dice el ERP'!B39</f>
        <v>OP-2620</v>
      </c>
      <c r="C34" s="21" t="str">
        <f aca="false">'2. Lo que dice el ERP'!C39</f>
        <v>Queso Mozzarella 1kg</v>
      </c>
      <c r="D34" s="22" t="str">
        <f aca="false">'2. Lo que dice el ERP'!D39</f>
        <v>Línea 03</v>
      </c>
      <c r="E34" s="22" t="str">
        <f aca="false">'2. Lo que dice el ERP'!E39</f>
        <v>Noche</v>
      </c>
      <c r="F34" s="25" t="n">
        <f aca="false">'2. Lo que dice el ERP'!F39</f>
        <v>1700</v>
      </c>
      <c r="G34" s="44" t="n">
        <v>5345</v>
      </c>
      <c r="H34" s="45" t="n">
        <f aca="false">G34/F34</f>
        <v>3.14411764705882</v>
      </c>
      <c r="I34" s="26" t="n">
        <f aca="false">G34*'2. Lo que dice el ERP'!$G$14</f>
        <v>8017500</v>
      </c>
    </row>
    <row r="35" customFormat="false" ht="25.5" hidden="false" customHeight="true" outlineLevel="0" collapsed="false">
      <c r="B35" s="46" t="s">
        <v>102</v>
      </c>
      <c r="C35" s="46"/>
      <c r="D35" s="46"/>
      <c r="E35" s="46"/>
      <c r="F35" s="47" t="n">
        <f aca="false">SUM(F15:F34)</f>
        <v>70950</v>
      </c>
      <c r="G35" s="47" t="n">
        <f aca="false">SUM(G15:G34)</f>
        <v>82500</v>
      </c>
      <c r="H35" s="48" t="s">
        <v>73</v>
      </c>
      <c r="I35" s="49" t="n">
        <f aca="false">SUM(I15:I34)</f>
        <v>123750000</v>
      </c>
    </row>
    <row r="38" customFormat="false" ht="21.75" hidden="false" customHeight="true" outlineLevel="0" collapsed="false">
      <c r="B38" s="17" t="s">
        <v>103</v>
      </c>
      <c r="C38" s="17"/>
      <c r="D38" s="17"/>
      <c r="E38" s="17"/>
      <c r="F38" s="17"/>
      <c r="G38" s="17"/>
      <c r="H38" s="17"/>
      <c r="I38" s="17"/>
      <c r="J38" s="17"/>
    </row>
    <row r="40" customFormat="false" ht="39.75" hidden="false" customHeight="true" outlineLevel="0" collapsed="false">
      <c r="B40" s="20" t="s">
        <v>104</v>
      </c>
      <c r="C40" s="20" t="s">
        <v>105</v>
      </c>
      <c r="D40" s="20" t="s">
        <v>106</v>
      </c>
      <c r="E40" s="20" t="s">
        <v>107</v>
      </c>
      <c r="F40" s="20" t="s">
        <v>108</v>
      </c>
      <c r="G40" s="20" t="s">
        <v>109</v>
      </c>
      <c r="H40" s="20" t="s">
        <v>110</v>
      </c>
    </row>
    <row r="41" customFormat="false" ht="18" hidden="false" customHeight="true" outlineLevel="0" collapsed="false">
      <c r="B41" s="50" t="s">
        <v>41</v>
      </c>
      <c r="C41" s="51" t="n">
        <v>5</v>
      </c>
      <c r="D41" s="52" t="n">
        <v>0.7012</v>
      </c>
      <c r="E41" s="53" t="n">
        <v>0.745</v>
      </c>
      <c r="F41" s="54" t="n">
        <v>0.0625</v>
      </c>
      <c r="G41" s="55" t="n">
        <f aca="false">D41*'2. Lo que dice el ERP'!$G$14</f>
        <v>1051.8</v>
      </c>
      <c r="H41" s="56" t="n">
        <f aca="false">E41*'2. Lo que dice el ERP'!$G$14</f>
        <v>1117.5</v>
      </c>
    </row>
    <row r="42" customFormat="false" ht="18" hidden="false" customHeight="true" outlineLevel="0" collapsed="false">
      <c r="B42" s="50" t="s">
        <v>49</v>
      </c>
      <c r="C42" s="51" t="n">
        <v>3</v>
      </c>
      <c r="D42" s="52" t="n">
        <v>0.8481</v>
      </c>
      <c r="E42" s="53" t="n">
        <v>0.8766</v>
      </c>
      <c r="F42" s="54" t="n">
        <v>0.0336</v>
      </c>
      <c r="G42" s="55" t="n">
        <f aca="false">D42*'2. Lo que dice el ERP'!$G$14</f>
        <v>1272.15</v>
      </c>
      <c r="H42" s="56" t="n">
        <f aca="false">E42*'2. Lo que dice el ERP'!$G$14</f>
        <v>1314.9</v>
      </c>
    </row>
    <row r="43" customFormat="false" ht="18" hidden="false" customHeight="true" outlineLevel="0" collapsed="false">
      <c r="B43" s="50" t="s">
        <v>52</v>
      </c>
      <c r="C43" s="51" t="n">
        <v>3</v>
      </c>
      <c r="D43" s="52" t="n">
        <v>1.017</v>
      </c>
      <c r="E43" s="53" t="n">
        <v>1.0852</v>
      </c>
      <c r="F43" s="54" t="n">
        <v>0.0671</v>
      </c>
      <c r="G43" s="55" t="n">
        <f aca="false">D43*'2. Lo que dice el ERP'!$G$14</f>
        <v>1525.5</v>
      </c>
      <c r="H43" s="56" t="n">
        <f aca="false">E43*'2. Lo que dice el ERP'!$G$14</f>
        <v>1627.8</v>
      </c>
    </row>
    <row r="44" customFormat="false" ht="18" hidden="false" customHeight="true" outlineLevel="0" collapsed="false">
      <c r="B44" s="50" t="s">
        <v>56</v>
      </c>
      <c r="C44" s="51" t="n">
        <v>3</v>
      </c>
      <c r="D44" s="52" t="n">
        <v>1.0518</v>
      </c>
      <c r="E44" s="53" t="n">
        <v>1.1228</v>
      </c>
      <c r="F44" s="54" t="n">
        <v>0.0675</v>
      </c>
      <c r="G44" s="55" t="n">
        <f aca="false">D44*'2. Lo que dice el ERP'!$G$14</f>
        <v>1577.7</v>
      </c>
      <c r="H44" s="56" t="n">
        <f aca="false">E44*'2. Lo que dice el ERP'!$G$14</f>
        <v>1684.2</v>
      </c>
    </row>
    <row r="45" customFormat="false" ht="18" hidden="false" customHeight="true" outlineLevel="0" collapsed="false">
      <c r="B45" s="50" t="s">
        <v>59</v>
      </c>
      <c r="C45" s="51" t="n">
        <v>3</v>
      </c>
      <c r="D45" s="52" t="n">
        <v>2.18</v>
      </c>
      <c r="E45" s="53" t="n">
        <v>2.3</v>
      </c>
      <c r="F45" s="54" t="n">
        <v>0.055</v>
      </c>
      <c r="G45" s="55" t="n">
        <f aca="false">D45*'2. Lo que dice el ERP'!$G$14</f>
        <v>3270</v>
      </c>
      <c r="H45" s="56" t="n">
        <f aca="false">E45*'2. Lo que dice el ERP'!$G$14</f>
        <v>3450</v>
      </c>
    </row>
    <row r="46" customFormat="false" ht="18" hidden="false" customHeight="true" outlineLevel="0" collapsed="false">
      <c r="B46" s="50" t="s">
        <v>63</v>
      </c>
      <c r="C46" s="51" t="n">
        <v>3</v>
      </c>
      <c r="D46" s="52" t="n">
        <v>3.1441</v>
      </c>
      <c r="E46" s="53" t="n">
        <v>3.155</v>
      </c>
      <c r="F46" s="54" t="n">
        <v>0.0035</v>
      </c>
      <c r="G46" s="55" t="n">
        <f aca="false">D46*'2. Lo que dice el ERP'!$G$14</f>
        <v>4716.15</v>
      </c>
      <c r="H46" s="56" t="n">
        <f aca="false">E46*'2. Lo que dice el ERP'!$G$14</f>
        <v>4732.5</v>
      </c>
    </row>
    <row r="49" customFormat="false" ht="19.5" hidden="false" customHeight="true" outlineLevel="0" collapsed="false">
      <c r="B49" s="57" t="s">
        <v>111</v>
      </c>
      <c r="C49" s="57"/>
      <c r="D49" s="57"/>
      <c r="E49" s="57"/>
      <c r="F49" s="57"/>
      <c r="G49" s="57"/>
      <c r="H49" s="57"/>
      <c r="I49" s="57"/>
      <c r="J49" s="57"/>
    </row>
    <row r="50" customFormat="false" ht="19.5" hidden="false" customHeight="true" outlineLevel="0" collapsed="false">
      <c r="B50" s="57"/>
      <c r="C50" s="57"/>
      <c r="D50" s="57"/>
      <c r="E50" s="57"/>
      <c r="F50" s="57"/>
      <c r="G50" s="57"/>
      <c r="H50" s="57"/>
      <c r="I50" s="57"/>
      <c r="J50" s="57"/>
    </row>
    <row r="51" customFormat="false" ht="19.5" hidden="false" customHeight="true" outlineLevel="0" collapsed="false">
      <c r="B51" s="57"/>
      <c r="C51" s="57"/>
      <c r="D51" s="57"/>
      <c r="E51" s="57"/>
      <c r="F51" s="57"/>
      <c r="G51" s="57"/>
      <c r="H51" s="57"/>
      <c r="I51" s="57"/>
      <c r="J51" s="57"/>
    </row>
    <row r="52" customFormat="false" ht="19.5" hidden="false" customHeight="true" outlineLevel="0" collapsed="false">
      <c r="B52" s="57"/>
      <c r="C52" s="57"/>
      <c r="D52" s="57"/>
      <c r="E52" s="57"/>
      <c r="F52" s="57"/>
      <c r="G52" s="57"/>
      <c r="H52" s="57"/>
      <c r="I52" s="57"/>
      <c r="J52" s="57"/>
    </row>
  </sheetData>
  <mergeCells count="7">
    <mergeCell ref="B2:J2"/>
    <mergeCell ref="B3:J3"/>
    <mergeCell ref="B7:J10"/>
    <mergeCell ref="B12:J12"/>
    <mergeCell ref="B35:E35"/>
    <mergeCell ref="B38:J38"/>
    <mergeCell ref="B49:J5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12"/>
    <col collapsed="false" customWidth="true" hidden="false" outlineLevel="0" max="3" min="3" style="1" width="18"/>
    <col collapsed="false" customWidth="true" hidden="false" outlineLevel="0" max="7" min="4" style="1" width="16"/>
    <col collapsed="false" customWidth="true" hidden="false" outlineLevel="0" max="8" min="8" style="1" width="18"/>
    <col collapsed="false" customWidth="true" hidden="false" outlineLevel="0" max="9" min="9" style="1" width="3"/>
  </cols>
  <sheetData>
    <row r="2" customFormat="false" ht="27.75" hidden="false" customHeight="true" outlineLevel="0" collapsed="false">
      <c r="B2" s="15" t="s">
        <v>112</v>
      </c>
      <c r="C2" s="15"/>
      <c r="D2" s="15"/>
      <c r="E2" s="15"/>
      <c r="F2" s="15"/>
      <c r="G2" s="15"/>
      <c r="H2" s="15"/>
    </row>
    <row r="3" customFormat="false" ht="19.5" hidden="false" customHeight="true" outlineLevel="0" collapsed="false">
      <c r="B3" s="6" t="s">
        <v>113</v>
      </c>
      <c r="C3" s="6"/>
      <c r="D3" s="6"/>
      <c r="E3" s="6"/>
      <c r="F3" s="6"/>
      <c r="G3" s="6"/>
      <c r="H3" s="6"/>
    </row>
    <row r="5" customFormat="false" ht="0.75" hidden="false" customHeight="true" outlineLevel="0" collapsed="false">
      <c r="B5" s="7"/>
      <c r="C5" s="7"/>
      <c r="D5" s="7"/>
      <c r="E5" s="7"/>
      <c r="F5" s="7"/>
      <c r="G5" s="7"/>
      <c r="H5" s="7"/>
    </row>
    <row r="7" customFormat="false" ht="18" hidden="false" customHeight="true" outlineLevel="0" collapsed="false">
      <c r="B7" s="16" t="s">
        <v>114</v>
      </c>
      <c r="C7" s="16"/>
      <c r="D7" s="16"/>
      <c r="E7" s="16"/>
      <c r="F7" s="16"/>
      <c r="G7" s="16"/>
      <c r="H7" s="16"/>
    </row>
    <row r="8" customFormat="false" ht="18" hidden="false" customHeight="true" outlineLevel="0" collapsed="false">
      <c r="B8" s="16"/>
      <c r="C8" s="16"/>
      <c r="D8" s="16"/>
      <c r="E8" s="16"/>
      <c r="F8" s="16"/>
      <c r="G8" s="16"/>
      <c r="H8" s="16"/>
    </row>
    <row r="9" customFormat="false" ht="18" hidden="false" customHeight="true" outlineLevel="0" collapsed="false">
      <c r="B9" s="16"/>
      <c r="C9" s="16"/>
      <c r="D9" s="16"/>
      <c r="E9" s="16"/>
      <c r="F9" s="16"/>
      <c r="G9" s="16"/>
      <c r="H9" s="16"/>
    </row>
    <row r="10" customFormat="false" ht="18" hidden="false" customHeight="true" outlineLevel="0" collapsed="false">
      <c r="B10" s="16"/>
      <c r="C10" s="16"/>
      <c r="D10" s="16"/>
      <c r="E10" s="16"/>
      <c r="F10" s="16"/>
      <c r="G10" s="16"/>
      <c r="H10" s="16"/>
    </row>
    <row r="12" customFormat="false" ht="21.75" hidden="false" customHeight="true" outlineLevel="0" collapsed="false">
      <c r="B12" s="17" t="s">
        <v>115</v>
      </c>
      <c r="C12" s="17"/>
      <c r="D12" s="17"/>
      <c r="E12" s="17"/>
      <c r="F12" s="17"/>
      <c r="G12" s="17"/>
      <c r="H12" s="17"/>
    </row>
    <row r="14" customFormat="false" ht="39.75" hidden="false" customHeight="true" outlineLevel="0" collapsed="false">
      <c r="B14" s="20" t="s">
        <v>31</v>
      </c>
      <c r="C14" s="20" t="s">
        <v>32</v>
      </c>
      <c r="D14" s="20" t="s">
        <v>116</v>
      </c>
      <c r="E14" s="20" t="s">
        <v>117</v>
      </c>
      <c r="F14" s="20" t="s">
        <v>118</v>
      </c>
      <c r="G14" s="20" t="s">
        <v>119</v>
      </c>
      <c r="H14" s="20" t="s">
        <v>120</v>
      </c>
    </row>
    <row r="15" customFormat="false" ht="18" hidden="false" customHeight="true" outlineLevel="0" collapsed="false">
      <c r="B15" s="58" t="str">
        <f aca="false">'2. Lo que dice el ERP'!B20</f>
        <v>OP-2601</v>
      </c>
      <c r="C15" s="21" t="str">
        <f aca="false">'2. Lo que dice el ERP'!C20</f>
        <v>Leche UHT Entera 1L</v>
      </c>
      <c r="D15" s="59" t="n">
        <f aca="false">'3. Factura y promedio'!I31</f>
        <v>5916577.89987105</v>
      </c>
      <c r="E15" s="26" t="n">
        <f aca="false">'4. El costo real'!I15</f>
        <v>5811000</v>
      </c>
      <c r="F15" s="60" t="n">
        <f aca="false">E15-D15</f>
        <v>-105577.899871054</v>
      </c>
      <c r="G15" s="61" t="n">
        <f aca="false">(E15-D15)/D15</f>
        <v>-0.0178444198078344</v>
      </c>
      <c r="H15" s="62" t="str">
        <f aca="false">IF(G15&gt;0.05,"Orden INEFICIENTE — costó más de lo asignado",IF(G15&lt;-0.05,"Orden EFICIENTE — subsidiada por otras","En rango de tolerancia"))</f>
        <v>En rango de tolerancia</v>
      </c>
    </row>
    <row r="16" customFormat="false" ht="18" hidden="false" customHeight="true" outlineLevel="0" collapsed="false">
      <c r="B16" s="58" t="str">
        <f aca="false">'2. Lo que dice el ERP'!B21</f>
        <v>OP-2602</v>
      </c>
      <c r="C16" s="21" t="str">
        <f aca="false">'2. Lo que dice el ERP'!C21</f>
        <v>Leche UHT Entera 1L</v>
      </c>
      <c r="D16" s="59" t="n">
        <f aca="false">'3. Factura y promedio'!I32</f>
        <v>6144138.58832763</v>
      </c>
      <c r="E16" s="26" t="n">
        <f aca="false">'4. El costo real'!I16</f>
        <v>6034500</v>
      </c>
      <c r="F16" s="60" t="n">
        <f aca="false">E16-D16</f>
        <v>-109638.588327634</v>
      </c>
      <c r="G16" s="61" t="n">
        <f aca="false">(E16-D16)/D16</f>
        <v>-0.0178444198078345</v>
      </c>
      <c r="H16" s="62" t="str">
        <f aca="false">IF(G16&gt;0.05,"Orden INEFICIENTE — costó más de lo asignado",IF(G16&lt;-0.05,"Orden EFICIENTE — subsidiada por otras","En rango de tolerancia"))</f>
        <v>En rango de tolerancia</v>
      </c>
    </row>
    <row r="17" customFormat="false" ht="18" hidden="false" customHeight="true" outlineLevel="0" collapsed="false">
      <c r="B17" s="58" t="str">
        <f aca="false">'2. Lo que dice el ERP'!B22</f>
        <v>OP-2603</v>
      </c>
      <c r="C17" s="21" t="str">
        <f aca="false">'2. Lo que dice el ERP'!C22</f>
        <v>Leche UHT Entera 1L</v>
      </c>
      <c r="D17" s="59" t="n">
        <f aca="false">'3. Factura y promedio'!I33</f>
        <v>5802797.55564277</v>
      </c>
      <c r="E17" s="26" t="n">
        <f aca="false">'4. El costo real'!I17</f>
        <v>5364000</v>
      </c>
      <c r="F17" s="60" t="n">
        <f aca="false">E17-D17</f>
        <v>-438797.555642765</v>
      </c>
      <c r="G17" s="61" t="n">
        <f aca="false">(E17-D17)/D17</f>
        <v>-0.0756182774661971</v>
      </c>
      <c r="H17" s="62" t="str">
        <f aca="false">IF(G17&gt;0.05,"Orden INEFICIENTE — costó más de lo asignado",IF(G17&lt;-0.05,"Orden EFICIENTE — subsidiada por otras","En rango de tolerancia"))</f>
        <v>Orden EFICIENTE — subsidiada por otras</v>
      </c>
    </row>
    <row r="18" customFormat="false" ht="18" hidden="false" customHeight="true" outlineLevel="0" collapsed="false">
      <c r="B18" s="58" t="str">
        <f aca="false">'2. Lo que dice el ERP'!B23</f>
        <v>OP-2604</v>
      </c>
      <c r="C18" s="21" t="str">
        <f aca="false">'2. Lo que dice el ERP'!C23</f>
        <v>Leche UHT Deslact 1L</v>
      </c>
      <c r="D18" s="59" t="n">
        <f aca="false">'3. Factura y promedio'!I34</f>
        <v>5009110.27639177</v>
      </c>
      <c r="E18" s="26" t="n">
        <f aca="false">'4. El costo real'!I18</f>
        <v>4996500</v>
      </c>
      <c r="F18" s="60" t="n">
        <f aca="false">E18-D18</f>
        <v>-12610.2763917698</v>
      </c>
      <c r="G18" s="61" t="n">
        <f aca="false">(E18-D18)/D18</f>
        <v>-0.00251746831192811</v>
      </c>
      <c r="H18" s="62" t="str">
        <f aca="false">IF(G18&gt;0.05,"Orden INEFICIENTE — costó más de lo asignado",IF(G18&lt;-0.05,"Orden EFICIENTE — subsidiada por otras","En rango de tolerancia"))</f>
        <v>En rango de tolerancia</v>
      </c>
    </row>
    <row r="19" customFormat="false" ht="18" hidden="false" customHeight="true" outlineLevel="0" collapsed="false">
      <c r="B19" s="58" t="str">
        <f aca="false">'2. Lo que dice el ERP'!B24</f>
        <v>OP-2605</v>
      </c>
      <c r="C19" s="21" t="str">
        <f aca="false">'2. Lo que dice el ERP'!C24</f>
        <v>Leche UHT Deslact 1L</v>
      </c>
      <c r="D19" s="59" t="n">
        <f aca="false">'3. Factura y promedio'!I35</f>
        <v>4943200.93064977</v>
      </c>
      <c r="E19" s="26" t="n">
        <f aca="false">'4. El costo real'!I19</f>
        <v>4798500</v>
      </c>
      <c r="F19" s="60" t="n">
        <f aca="false">E19-D19</f>
        <v>-144700.930649773</v>
      </c>
      <c r="G19" s="61" t="n">
        <f aca="false">(E19-D19)/D19</f>
        <v>-0.0292727187666136</v>
      </c>
      <c r="H19" s="62" t="str">
        <f aca="false">IF(G19&gt;0.05,"Orden INEFICIENTE — costó más de lo asignado",IF(G19&lt;-0.05,"Orden EFICIENTE — subsidiada por otras","En rango de tolerancia"))</f>
        <v>En rango de tolerancia</v>
      </c>
    </row>
    <row r="20" customFormat="false" ht="18" hidden="false" customHeight="true" outlineLevel="0" collapsed="false">
      <c r="B20" s="58" t="str">
        <f aca="false">'2. Lo que dice el ERP'!B25</f>
        <v>OP-2606</v>
      </c>
      <c r="C20" s="21" t="str">
        <f aca="false">'2. Lo que dice el ERP'!C25</f>
        <v>Yogurt Natural 1L</v>
      </c>
      <c r="D20" s="59" t="n">
        <f aca="false">'3. Factura y promedio'!I36</f>
        <v>6701939.78808096</v>
      </c>
      <c r="E20" s="26" t="n">
        <f aca="false">'4. El costo real'!I20</f>
        <v>6837000</v>
      </c>
      <c r="F20" s="60" t="n">
        <f aca="false">E20-D20</f>
        <v>135060.211919044</v>
      </c>
      <c r="G20" s="61" t="n">
        <f aca="false">(E20-D20)/D20</f>
        <v>0.0201524060480581</v>
      </c>
      <c r="H20" s="62" t="str">
        <f aca="false">IF(G20&gt;0.05,"Orden INEFICIENTE — costó más de lo asignado",IF(G20&lt;-0.05,"Orden EFICIENTE — subsidiada por otras","En rango de tolerancia"))</f>
        <v>En rango de tolerancia</v>
      </c>
    </row>
    <row r="21" customFormat="false" ht="18" hidden="false" customHeight="true" outlineLevel="0" collapsed="false">
      <c r="B21" s="58" t="str">
        <f aca="false">'2. Lo que dice el ERP'!B26</f>
        <v>OP-2607</v>
      </c>
      <c r="C21" s="21" t="str">
        <f aca="false">'2. Lo que dice el ERP'!C26</f>
        <v>Yogurt Natural 1L</v>
      </c>
      <c r="D21" s="59" t="n">
        <f aca="false">'3. Factura y promedio'!I37</f>
        <v>6542369.79312665</v>
      </c>
      <c r="E21" s="26" t="n">
        <f aca="false">'4. El costo real'!I21</f>
        <v>6376500</v>
      </c>
      <c r="F21" s="60" t="n">
        <f aca="false">E21-D21</f>
        <v>-165869.793126647</v>
      </c>
      <c r="G21" s="61" t="n">
        <f aca="false">(E21-D21)/D21</f>
        <v>-0.0253531668755423</v>
      </c>
      <c r="H21" s="62" t="str">
        <f aca="false">IF(G21&gt;0.05,"Orden INEFICIENTE — costó más de lo asignado",IF(G21&lt;-0.05,"Orden EFICIENTE — subsidiada por otras","En rango de tolerancia"))</f>
        <v>En rango de tolerancia</v>
      </c>
    </row>
    <row r="22" customFormat="false" ht="18" hidden="false" customHeight="true" outlineLevel="0" collapsed="false">
      <c r="B22" s="58" t="str">
        <f aca="false">'2. Lo que dice el ERP'!B27</f>
        <v>OP-2608</v>
      </c>
      <c r="C22" s="21" t="str">
        <f aca="false">'2. Lo que dice el ERP'!C27</f>
        <v>Yogurt Fresa 1L</v>
      </c>
      <c r="D22" s="59" t="n">
        <f aca="false">'3. Factura y promedio'!I38</f>
        <v>5417054.43740539</v>
      </c>
      <c r="E22" s="26" t="n">
        <f aca="false">'4. El costo real'!I22</f>
        <v>5389500</v>
      </c>
      <c r="F22" s="60" t="n">
        <f aca="false">E22-D22</f>
        <v>-27554.4374053935</v>
      </c>
      <c r="G22" s="61" t="n">
        <f aca="false">(E22-D22)/D22</f>
        <v>-0.00508660891703928</v>
      </c>
      <c r="H22" s="62" t="str">
        <f aca="false">IF(G22&gt;0.05,"Orden INEFICIENTE — costó más de lo asignado",IF(G22&lt;-0.05,"Orden EFICIENTE — subsidiada por otras","En rango de tolerancia"))</f>
        <v>En rango de tolerancia</v>
      </c>
    </row>
    <row r="23" customFormat="false" ht="18" hidden="false" customHeight="true" outlineLevel="0" collapsed="false">
      <c r="B23" s="58" t="str">
        <f aca="false">'2. Lo que dice el ERP'!B28</f>
        <v>OP-2609</v>
      </c>
      <c r="C23" s="21" t="str">
        <f aca="false">'2. Lo que dice el ERP'!C28</f>
        <v>Yogurt Fresa 1L</v>
      </c>
      <c r="D23" s="59" t="n">
        <f aca="false">'3. Factura y promedio'!I39</f>
        <v>5586337.38857431</v>
      </c>
      <c r="E23" s="26" t="n">
        <f aca="false">'4. El costo real'!I23</f>
        <v>5206500</v>
      </c>
      <c r="F23" s="60" t="n">
        <f aca="false">E23-D23</f>
        <v>-379837.388574312</v>
      </c>
      <c r="G23" s="61" t="n">
        <f aca="false">(E23-D23)/D23</f>
        <v>-0.0679939935871381</v>
      </c>
      <c r="H23" s="62" t="str">
        <f aca="false">IF(G23&gt;0.05,"Orden INEFICIENTE — costó más de lo asignado",IF(G23&lt;-0.05,"Orden EFICIENTE — subsidiada por otras","En rango de tolerancia"))</f>
        <v>Orden EFICIENTE — subsidiada por otras</v>
      </c>
    </row>
    <row r="24" customFormat="false" ht="18" hidden="false" customHeight="true" outlineLevel="0" collapsed="false">
      <c r="B24" s="58" t="str">
        <f aca="false">'2. Lo que dice el ERP'!B29</f>
        <v>OP-2610</v>
      </c>
      <c r="C24" s="21" t="str">
        <f aca="false">'2. Lo que dice el ERP'!C29</f>
        <v>Queso Fresco 500g</v>
      </c>
      <c r="D24" s="59" t="n">
        <f aca="false">'3. Factura y promedio'!I40</f>
        <v>6993328.47451926</v>
      </c>
      <c r="E24" s="26" t="n">
        <f aca="false">'4. El costo real'!I24</f>
        <v>7165500</v>
      </c>
      <c r="F24" s="60" t="n">
        <f aca="false">E24-D24</f>
        <v>172171.525480743</v>
      </c>
      <c r="G24" s="61" t="n">
        <f aca="false">(E24-D24)/D24</f>
        <v>0.0246193963443964</v>
      </c>
      <c r="H24" s="62" t="str">
        <f aca="false">IF(G24&gt;0.05,"Orden INEFICIENTE — costó más de lo asignado",IF(G24&lt;-0.05,"Orden EFICIENTE — subsidiada por otras","En rango de tolerancia"))</f>
        <v>En rango de tolerancia</v>
      </c>
    </row>
    <row r="25" customFormat="false" ht="18" hidden="false" customHeight="true" outlineLevel="0" collapsed="false">
      <c r="B25" s="58" t="str">
        <f aca="false">'2. Lo que dice el ERP'!B30</f>
        <v>OP-2611</v>
      </c>
      <c r="C25" s="21" t="str">
        <f aca="false">'2. Lo que dice el ERP'!C30</f>
        <v>Queso Fresco 500g</v>
      </c>
      <c r="D25" s="59" t="n">
        <f aca="false">'3. Factura y promedio'!I41</f>
        <v>6826820.65369737</v>
      </c>
      <c r="E25" s="26" t="n">
        <f aca="false">'4. El costo real'!I25</f>
        <v>7072500</v>
      </c>
      <c r="F25" s="60" t="n">
        <f aca="false">E25-D25</f>
        <v>245679.346302629</v>
      </c>
      <c r="G25" s="61" t="n">
        <f aca="false">(E25-D25)/D25</f>
        <v>0.0359873737373738</v>
      </c>
      <c r="H25" s="62" t="str">
        <f aca="false">IF(G25&gt;0.05,"Orden INEFICIENTE — costó más de lo asignado",IF(G25&lt;-0.05,"Orden EFICIENTE — subsidiada por otras","En rango de tolerancia"))</f>
        <v>En rango de tolerancia</v>
      </c>
    </row>
    <row r="26" customFormat="false" ht="18" hidden="false" customHeight="true" outlineLevel="0" collapsed="false">
      <c r="B26" s="58" t="str">
        <f aca="false">'2. Lo que dice el ERP'!B31</f>
        <v>OP-2612</v>
      </c>
      <c r="C26" s="21" t="str">
        <f aca="false">'2. Lo que dice el ERP'!C31</f>
        <v>Queso Mozzarella 1kg</v>
      </c>
      <c r="D26" s="59" t="n">
        <f aca="false">'3. Factura y promedio'!I42</f>
        <v>7742613.66821775</v>
      </c>
      <c r="E26" s="26" t="n">
        <f aca="false">'4. El costo real'!I26</f>
        <v>8518500</v>
      </c>
      <c r="F26" s="60" t="n">
        <f aca="false">E26-D26</f>
        <v>775886.331782251</v>
      </c>
      <c r="G26" s="61" t="n">
        <f aca="false">(E26-D26)/D26</f>
        <v>0.100209872922776</v>
      </c>
      <c r="H26" s="62" t="str">
        <f aca="false">IF(G26&gt;0.05,"Orden INEFICIENTE — costó más de lo asignado",IF(G26&lt;-0.05,"Orden EFICIENTE — subsidiada por otras","En rango de tolerancia"))</f>
        <v>Orden INEFICIENTE — costó más de lo asignado</v>
      </c>
    </row>
    <row r="27" customFormat="false" ht="18" hidden="false" customHeight="true" outlineLevel="0" collapsed="false">
      <c r="B27" s="58" t="str">
        <f aca="false">'2. Lo que dice el ERP'!B32</f>
        <v>OP-2613</v>
      </c>
      <c r="C27" s="21" t="str">
        <f aca="false">'2. Lo que dice el ERP'!C32</f>
        <v>Queso Mozzarella 1kg</v>
      </c>
      <c r="D27" s="59" t="n">
        <f aca="false">'3. Factura y promedio'!I43</f>
        <v>7527541.06632281</v>
      </c>
      <c r="E27" s="26" t="n">
        <f aca="false">'4. El costo real'!I27</f>
        <v>8269500</v>
      </c>
      <c r="F27" s="60" t="n">
        <f aca="false">E27-D27</f>
        <v>741958.933677187</v>
      </c>
      <c r="G27" s="61" t="n">
        <f aca="false">(E27-D27)/D27</f>
        <v>0.0985659097891355</v>
      </c>
      <c r="H27" s="62" t="str">
        <f aca="false">IF(G27&gt;0.05,"Orden INEFICIENTE — costó más de lo asignado",IF(G27&lt;-0.05,"Orden EFICIENTE — subsidiada por otras","En rango de tolerancia"))</f>
        <v>Orden INEFICIENTE — costó más de lo asignado</v>
      </c>
    </row>
    <row r="28" customFormat="false" ht="18" hidden="false" customHeight="true" outlineLevel="0" collapsed="false">
      <c r="B28" s="58" t="str">
        <f aca="false">'2. Lo que dice el ERP'!B33</f>
        <v>OP-2614</v>
      </c>
      <c r="C28" s="21" t="str">
        <f aca="false">'2. Lo que dice el ERP'!C33</f>
        <v>Leche UHT Entera 1L</v>
      </c>
      <c r="D28" s="59" t="n">
        <f aca="false">'3. Factura y promedio'!I44</f>
        <v>6030358.24409934</v>
      </c>
      <c r="E28" s="26" t="n">
        <f aca="false">'4. El costo real'!I28</f>
        <v>5719500</v>
      </c>
      <c r="F28" s="60" t="n">
        <f aca="false">E28-D28</f>
        <v>-310858.244099344</v>
      </c>
      <c r="G28" s="61" t="n">
        <f aca="false">(E28-D28)/D28</f>
        <v>-0.051548885077187</v>
      </c>
      <c r="H28" s="62" t="str">
        <f aca="false">IF(G28&gt;0.05,"Orden INEFICIENTE — costó más de lo asignado",IF(G28&lt;-0.05,"Orden EFICIENTE — subsidiada por otras","En rango de tolerancia"))</f>
        <v>Orden EFICIENTE — subsidiada por otras</v>
      </c>
    </row>
    <row r="29" customFormat="false" ht="18" hidden="false" customHeight="true" outlineLevel="0" collapsed="false">
      <c r="B29" s="58" t="str">
        <f aca="false">'2. Lo que dice el ERP'!B34</f>
        <v>OP-2615</v>
      </c>
      <c r="C29" s="21" t="str">
        <f aca="false">'2. Lo que dice el ERP'!C34</f>
        <v>Leche UHT Entera 1L</v>
      </c>
      <c r="D29" s="59" t="n">
        <f aca="false">'3. Factura y promedio'!I45</f>
        <v>6087248.41621349</v>
      </c>
      <c r="E29" s="26" t="n">
        <f aca="false">'4. El costo real'!I29</f>
        <v>5784000</v>
      </c>
      <c r="F29" s="60" t="n">
        <f aca="false">E29-D29</f>
        <v>-303248.416213489</v>
      </c>
      <c r="G29" s="61" t="n">
        <f aca="false">(E29-D29)/D29</f>
        <v>-0.0498169937349332</v>
      </c>
      <c r="H29" s="62" t="str">
        <f aca="false">IF(G29&gt;0.05,"Orden INEFICIENTE — costó más de lo asignado",IF(G29&lt;-0.05,"Orden EFICIENTE — subsidiada por otras","En rango de tolerancia"))</f>
        <v>En rango de tolerancia</v>
      </c>
    </row>
    <row r="30" customFormat="false" ht="18" hidden="false" customHeight="true" outlineLevel="0" collapsed="false">
      <c r="B30" s="58" t="str">
        <f aca="false">'2. Lo que dice el ERP'!B35</f>
        <v>OP-2616</v>
      </c>
      <c r="C30" s="21" t="str">
        <f aca="false">'2. Lo que dice el ERP'!C35</f>
        <v>Yogurt Natural 1L</v>
      </c>
      <c r="D30" s="59" t="n">
        <f aca="false">'3. Factura y promedio'!I46</f>
        <v>6462584.79564949</v>
      </c>
      <c r="E30" s="26" t="n">
        <f aca="false">'4. El costo real'!I30</f>
        <v>6178500</v>
      </c>
      <c r="F30" s="60" t="n">
        <f aca="false">E30-D30</f>
        <v>-284084.795649493</v>
      </c>
      <c r="G30" s="61" t="n">
        <f aca="false">(E30-D30)/D30</f>
        <v>-0.0439583857902699</v>
      </c>
      <c r="H30" s="62" t="str">
        <f aca="false">IF(G30&gt;0.05,"Orden INEFICIENTE — costó más de lo asignado",IF(G30&lt;-0.05,"Orden EFICIENTE — subsidiada por otras","En rango de tolerancia"))</f>
        <v>En rango de tolerancia</v>
      </c>
    </row>
    <row r="31" customFormat="false" ht="18" hidden="false" customHeight="true" outlineLevel="0" collapsed="false">
      <c r="B31" s="58" t="str">
        <f aca="false">'2. Lo que dice el ERP'!B36</f>
        <v>OP-2617</v>
      </c>
      <c r="C31" s="21" t="str">
        <f aca="false">'2. Lo que dice el ERP'!C36</f>
        <v>Queso Fresco 500g</v>
      </c>
      <c r="D31" s="59" t="n">
        <f aca="false">'3. Factura y promedio'!I47</f>
        <v>6493805.0120536</v>
      </c>
      <c r="E31" s="26" t="n">
        <f aca="false">'4. El costo real'!I31</f>
        <v>6376500</v>
      </c>
      <c r="F31" s="60" t="n">
        <f aca="false">E31-D31</f>
        <v>-117305.012053597</v>
      </c>
      <c r="G31" s="61" t="n">
        <f aca="false">(E31-D31)/D31</f>
        <v>-0.0180641414141415</v>
      </c>
      <c r="H31" s="62" t="str">
        <f aca="false">IF(G31&gt;0.05,"Orden INEFICIENTE — costó más de lo asignado",IF(G31&lt;-0.05,"Orden EFICIENTE — subsidiada por otras","En rango de tolerancia"))</f>
        <v>En rango de tolerancia</v>
      </c>
    </row>
    <row r="32" customFormat="false" ht="18" hidden="false" customHeight="true" outlineLevel="0" collapsed="false">
      <c r="B32" s="58" t="str">
        <f aca="false">'2. Lo que dice el ERP'!B37</f>
        <v>OP-2618</v>
      </c>
      <c r="C32" s="21" t="str">
        <f aca="false">'2. Lo que dice el ERP'!C37</f>
        <v>Leche UHT Deslact 1L</v>
      </c>
      <c r="D32" s="59" t="n">
        <f aca="false">'3. Factura y promedio'!I48</f>
        <v>4877291.58490778</v>
      </c>
      <c r="E32" s="26" t="n">
        <f aca="false">'4. El costo real'!I32</f>
        <v>4707000</v>
      </c>
      <c r="F32" s="60" t="n">
        <f aca="false">E32-D32</f>
        <v>-170291.584907777</v>
      </c>
      <c r="G32" s="61" t="n">
        <f aca="false">(E32-D32)/D32</f>
        <v>-0.0349151946204579</v>
      </c>
      <c r="H32" s="62" t="str">
        <f aca="false">IF(G32&gt;0.05,"Orden INEFICIENTE — costó más de lo asignado",IF(G32&lt;-0.05,"Orden EFICIENTE — subsidiada por otras","En rango de tolerancia"))</f>
        <v>En rango de tolerancia</v>
      </c>
    </row>
    <row r="33" customFormat="false" ht="18" hidden="false" customHeight="true" outlineLevel="0" collapsed="false">
      <c r="B33" s="58" t="str">
        <f aca="false">'2. Lo que dice el ERP'!B38</f>
        <v>OP-2619</v>
      </c>
      <c r="C33" s="21" t="str">
        <f aca="false">'2. Lo que dice el ERP'!C38</f>
        <v>Yogurt Fresa 1L</v>
      </c>
      <c r="D33" s="59" t="n">
        <f aca="false">'3. Factura y promedio'!I49</f>
        <v>5332412.96182094</v>
      </c>
      <c r="E33" s="26" t="n">
        <f aca="false">'4. El costo real'!I33</f>
        <v>5127000</v>
      </c>
      <c r="F33" s="60" t="n">
        <f aca="false">E33-D33</f>
        <v>-205412.961820935</v>
      </c>
      <c r="G33" s="61" t="n">
        <f aca="false">(E33-D33)/D33</f>
        <v>-0.038521577996988</v>
      </c>
      <c r="H33" s="62" t="str">
        <f aca="false">IF(G33&gt;0.05,"Orden INEFICIENTE — costó más de lo asignado",IF(G33&lt;-0.05,"Orden EFICIENTE — subsidiada por otras","En rango de tolerancia"))</f>
        <v>En rango de tolerancia</v>
      </c>
    </row>
    <row r="34" customFormat="false" ht="18" hidden="false" customHeight="true" outlineLevel="0" collapsed="false">
      <c r="B34" s="58" t="str">
        <f aca="false">'2. Lo que dice el ERP'!B39</f>
        <v>OP-2620</v>
      </c>
      <c r="C34" s="21" t="str">
        <f aca="false">'2. Lo que dice el ERP'!C39</f>
        <v>Queso Mozzarella 1kg</v>
      </c>
      <c r="D34" s="59" t="n">
        <f aca="false">'3. Factura y promedio'!I50</f>
        <v>7312468.46442787</v>
      </c>
      <c r="E34" s="26" t="n">
        <f aca="false">'4. El costo real'!I34</f>
        <v>8017500</v>
      </c>
      <c r="F34" s="60" t="n">
        <f aca="false">E34-D34</f>
        <v>705031.535572126</v>
      </c>
      <c r="G34" s="61" t="n">
        <f aca="false">(E34-D34)/D34</f>
        <v>0.0964149847622334</v>
      </c>
      <c r="H34" s="62" t="str">
        <f aca="false">IF(G34&gt;0.05,"Orden INEFICIENTE — costó más de lo asignado",IF(G34&lt;-0.05,"Orden EFICIENTE — subsidiada por otras","En rango de tolerancia"))</f>
        <v>Orden INEFICIENTE — costó más de lo asignado</v>
      </c>
    </row>
    <row r="35" customFormat="false" ht="25.5" hidden="false" customHeight="true" outlineLevel="0" collapsed="false">
      <c r="B35" s="63" t="s">
        <v>72</v>
      </c>
      <c r="C35" s="63"/>
      <c r="D35" s="64" t="n">
        <f aca="false">SUM(D15:D34)</f>
        <v>123750000</v>
      </c>
      <c r="E35" s="64" t="n">
        <f aca="false">SUM(E15:E34)</f>
        <v>123750000</v>
      </c>
      <c r="F35" s="65" t="n">
        <f aca="false">SUM(F15:F34)</f>
        <v>-3.72529029846191E-009</v>
      </c>
      <c r="G35" s="66" t="s">
        <v>73</v>
      </c>
      <c r="H35" s="67" t="s">
        <v>121</v>
      </c>
    </row>
    <row r="38" customFormat="false" ht="21.75" hidden="false" customHeight="true" outlineLevel="0" collapsed="false">
      <c r="B38" s="17" t="s">
        <v>122</v>
      </c>
      <c r="C38" s="17"/>
      <c r="D38" s="17"/>
      <c r="E38" s="17"/>
      <c r="F38" s="17"/>
      <c r="G38" s="17"/>
      <c r="H38" s="17"/>
    </row>
    <row r="40" customFormat="false" ht="25.5" hidden="false" customHeight="true" outlineLevel="0" collapsed="false">
      <c r="B40" s="68" t="s">
        <v>123</v>
      </c>
      <c r="C40" s="68"/>
      <c r="D40" s="68"/>
      <c r="E40" s="68"/>
      <c r="F40" s="69" t="n">
        <f aca="false">SUMIF(F15:F34,"&gt;0")</f>
        <v>2775787.88473398</v>
      </c>
      <c r="G40" s="69"/>
      <c r="H40" s="69"/>
    </row>
    <row r="41" customFormat="false" ht="25.5" hidden="false" customHeight="true" outlineLevel="0" collapsed="false">
      <c r="B41" s="68" t="s">
        <v>124</v>
      </c>
      <c r="C41" s="68"/>
      <c r="D41" s="68"/>
      <c r="E41" s="68"/>
      <c r="F41" s="70" t="n">
        <f aca="false">SUMIF(F15:F34,"&lt;0")</f>
        <v>-2775787.88473398</v>
      </c>
      <c r="G41" s="70"/>
      <c r="H41" s="70"/>
    </row>
    <row r="42" customFormat="false" ht="30" hidden="false" customHeight="true" outlineLevel="0" collapsed="false">
      <c r="B42" s="71" t="s">
        <v>125</v>
      </c>
      <c r="C42" s="71"/>
      <c r="D42" s="71"/>
      <c r="E42" s="71"/>
      <c r="F42" s="72" t="n">
        <f aca="false">SUMPRODUCT(ABS(F15:F34))</f>
        <v>5551575.76946796</v>
      </c>
      <c r="G42" s="72"/>
      <c r="H42" s="72"/>
    </row>
    <row r="44" customFormat="false" ht="30" hidden="false" customHeight="true" outlineLevel="0" collapsed="false">
      <c r="B44" s="71" t="s">
        <v>126</v>
      </c>
      <c r="C44" s="71"/>
      <c r="D44" s="71"/>
      <c r="E44" s="71"/>
      <c r="F44" s="73" t="n">
        <f aca="false">SUMIF(F15:F34,"&gt;0")*0.5</f>
        <v>1387893.94236699</v>
      </c>
      <c r="G44" s="73"/>
      <c r="H44" s="73"/>
    </row>
    <row r="45" customFormat="false" ht="33.75" hidden="false" customHeight="true" outlineLevel="0" collapsed="false">
      <c r="B45" s="71" t="s">
        <v>127</v>
      </c>
      <c r="C45" s="71"/>
      <c r="D45" s="71"/>
      <c r="E45" s="71"/>
      <c r="F45" s="74" t="n">
        <f aca="false">F44*12</f>
        <v>16654727.3084039</v>
      </c>
      <c r="G45" s="74"/>
      <c r="H45" s="74"/>
    </row>
    <row r="48" customFormat="false" ht="18" hidden="false" customHeight="true" outlineLevel="0" collapsed="false">
      <c r="B48" s="75" t="s">
        <v>128</v>
      </c>
      <c r="C48" s="75"/>
      <c r="D48" s="75"/>
      <c r="E48" s="75"/>
      <c r="F48" s="75"/>
      <c r="G48" s="75"/>
      <c r="H48" s="75"/>
    </row>
    <row r="49" customFormat="false" ht="18" hidden="false" customHeight="true" outlineLevel="0" collapsed="false">
      <c r="B49" s="75"/>
      <c r="C49" s="75"/>
      <c r="D49" s="75"/>
      <c r="E49" s="75"/>
      <c r="F49" s="75"/>
      <c r="G49" s="75"/>
      <c r="H49" s="75"/>
    </row>
    <row r="50" customFormat="false" ht="18" hidden="false" customHeight="true" outlineLevel="0" collapsed="false">
      <c r="B50" s="75"/>
      <c r="C50" s="75"/>
      <c r="D50" s="75"/>
      <c r="E50" s="75"/>
      <c r="F50" s="75"/>
      <c r="G50" s="75"/>
      <c r="H50" s="75"/>
    </row>
    <row r="51" customFormat="false" ht="18" hidden="false" customHeight="true" outlineLevel="0" collapsed="false">
      <c r="B51" s="75"/>
      <c r="C51" s="75"/>
      <c r="D51" s="75"/>
      <c r="E51" s="75"/>
      <c r="F51" s="75"/>
      <c r="G51" s="75"/>
      <c r="H51" s="75"/>
    </row>
    <row r="52" customFormat="false" ht="18" hidden="false" customHeight="true" outlineLevel="0" collapsed="false">
      <c r="B52" s="75"/>
      <c r="C52" s="75"/>
      <c r="D52" s="75"/>
      <c r="E52" s="75"/>
      <c r="F52" s="75"/>
      <c r="G52" s="75"/>
      <c r="H52" s="75"/>
    </row>
  </sheetData>
  <mergeCells count="17">
    <mergeCell ref="B2:H2"/>
    <mergeCell ref="B3:H3"/>
    <mergeCell ref="B7:H10"/>
    <mergeCell ref="B12:H12"/>
    <mergeCell ref="B35:C35"/>
    <mergeCell ref="B38:H38"/>
    <mergeCell ref="B40:E40"/>
    <mergeCell ref="F40:H40"/>
    <mergeCell ref="B41:E41"/>
    <mergeCell ref="F41:H41"/>
    <mergeCell ref="B42:E42"/>
    <mergeCell ref="F42:H42"/>
    <mergeCell ref="B44:E44"/>
    <mergeCell ref="F44:H44"/>
    <mergeCell ref="B45:E45"/>
    <mergeCell ref="F45:H45"/>
    <mergeCell ref="B48:H5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C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4"/>
    <col collapsed="false" customWidth="true" hidden="false" outlineLevel="0" max="3" min="3" style="1" width="68"/>
    <col collapsed="false" customWidth="true" hidden="false" outlineLevel="0" max="4" min="4" style="1" width="2"/>
  </cols>
  <sheetData>
    <row r="2" customFormat="false" ht="31.5" hidden="false" customHeight="true" outlineLevel="0" collapsed="false">
      <c r="B2" s="76" t="s">
        <v>129</v>
      </c>
      <c r="C2" s="76"/>
    </row>
    <row r="3" customFormat="false" ht="19.5" hidden="false" customHeight="true" outlineLevel="0" collapsed="false">
      <c r="B3" s="6" t="s">
        <v>130</v>
      </c>
      <c r="C3" s="6"/>
    </row>
    <row r="5" customFormat="false" ht="3" hidden="false" customHeight="true" outlineLevel="0" collapsed="false">
      <c r="B5" s="4"/>
      <c r="C5" s="4"/>
    </row>
    <row r="8" customFormat="false" ht="36" hidden="false" customHeight="true" outlineLevel="0" collapsed="false">
      <c r="B8" s="77" t="s">
        <v>131</v>
      </c>
      <c r="C8" s="78" t="s">
        <v>132</v>
      </c>
    </row>
    <row r="9" customFormat="false" ht="7.5" hidden="false" customHeight="true" outlineLevel="0" collapsed="false"/>
    <row r="10" customFormat="false" ht="36" hidden="false" customHeight="true" outlineLevel="0" collapsed="false">
      <c r="B10" s="77" t="s">
        <v>133</v>
      </c>
      <c r="C10" s="78" t="s">
        <v>134</v>
      </c>
    </row>
    <row r="11" customFormat="false" ht="7.5" hidden="false" customHeight="true" outlineLevel="0" collapsed="false"/>
    <row r="12" customFormat="false" ht="36" hidden="false" customHeight="true" outlineLevel="0" collapsed="false">
      <c r="B12" s="77" t="s">
        <v>135</v>
      </c>
      <c r="C12" s="78" t="s">
        <v>136</v>
      </c>
    </row>
    <row r="13" customFormat="false" ht="7.5" hidden="false" customHeight="true" outlineLevel="0" collapsed="false"/>
    <row r="14" customFormat="false" ht="36" hidden="false" customHeight="true" outlineLevel="0" collapsed="false">
      <c r="B14" s="77" t="s">
        <v>137</v>
      </c>
      <c r="C14" s="78" t="s">
        <v>138</v>
      </c>
    </row>
    <row r="15" customFormat="false" ht="7.5" hidden="false" customHeight="true" outlineLevel="0" collapsed="false"/>
    <row r="16" customFormat="false" ht="36" hidden="false" customHeight="true" outlineLevel="0" collapsed="false">
      <c r="B16" s="77" t="s">
        <v>139</v>
      </c>
      <c r="C16" s="78" t="s">
        <v>140</v>
      </c>
    </row>
    <row r="17" customFormat="false" ht="7.5" hidden="false" customHeight="true" outlineLevel="0" collapsed="false"/>
    <row r="18" customFormat="false" ht="36" hidden="false" customHeight="true" outlineLevel="0" collapsed="false">
      <c r="B18" s="77" t="s">
        <v>141</v>
      </c>
      <c r="C18" s="78" t="s">
        <v>142</v>
      </c>
    </row>
    <row r="19" customFormat="false" ht="7.5" hidden="false" customHeight="true" outlineLevel="0" collapsed="false"/>
    <row r="20" customFormat="false" ht="36" hidden="false" customHeight="true" outlineLevel="0" collapsed="false">
      <c r="B20" s="77" t="s">
        <v>143</v>
      </c>
      <c r="C20" s="78" t="s">
        <v>144</v>
      </c>
    </row>
    <row r="21" customFormat="false" ht="7.5" hidden="false" customHeight="true" outlineLevel="0" collapsed="false"/>
    <row r="22" customFormat="false" ht="36" hidden="false" customHeight="true" outlineLevel="0" collapsed="false">
      <c r="B22" s="77" t="s">
        <v>145</v>
      </c>
      <c r="C22" s="78" t="s">
        <v>146</v>
      </c>
    </row>
    <row r="23" customFormat="false" ht="7.5" hidden="false" customHeight="true" outlineLevel="0" collapsed="false"/>
    <row r="24" customFormat="false" ht="36" hidden="false" customHeight="true" outlineLevel="0" collapsed="false">
      <c r="B24" s="77" t="s">
        <v>147</v>
      </c>
      <c r="C24" s="78" t="s">
        <v>148</v>
      </c>
    </row>
    <row r="25" customFormat="false" ht="7.5" hidden="false" customHeight="true" outlineLevel="0" collapsed="false"/>
    <row r="26" customFormat="false" ht="36" hidden="false" customHeight="true" outlineLevel="0" collapsed="false">
      <c r="B26" s="77" t="s">
        <v>149</v>
      </c>
      <c r="C26" s="78" t="s">
        <v>150</v>
      </c>
    </row>
    <row r="27" customFormat="false" ht="7.5" hidden="false" customHeight="true" outlineLevel="0" collapsed="false"/>
    <row r="30" customFormat="false" ht="3" hidden="false" customHeight="true" outlineLevel="0" collapsed="false">
      <c r="B30" s="79"/>
      <c r="C30" s="79"/>
    </row>
    <row r="32" customFormat="false" ht="21.75" hidden="false" customHeight="true" outlineLevel="0" collapsed="false">
      <c r="B32" s="80" t="s">
        <v>151</v>
      </c>
      <c r="C32" s="80"/>
    </row>
    <row r="33" customFormat="false" ht="21.75" hidden="false" customHeight="true" outlineLevel="0" collapsed="false">
      <c r="B33" s="80"/>
      <c r="C33" s="80"/>
    </row>
    <row r="34" customFormat="false" ht="21.75" hidden="false" customHeight="true" outlineLevel="0" collapsed="false">
      <c r="B34" s="80"/>
      <c r="C34" s="80"/>
    </row>
    <row r="35" customFormat="false" ht="21.75" hidden="false" customHeight="true" outlineLevel="0" collapsed="false">
      <c r="B35" s="80"/>
      <c r="C35" s="80"/>
    </row>
    <row r="38" customFormat="false" ht="31.5" hidden="false" customHeight="true" outlineLevel="0" collapsed="false">
      <c r="B38" s="81" t="s">
        <v>152</v>
      </c>
      <c r="C38" s="81"/>
    </row>
    <row r="39" customFormat="false" ht="21.75" hidden="false" customHeight="true" outlineLevel="0" collapsed="false">
      <c r="B39" s="82" t="s">
        <v>153</v>
      </c>
      <c r="C39" s="82"/>
    </row>
    <row r="41" customFormat="false" ht="24" hidden="false" customHeight="true" outlineLevel="0" collapsed="false">
      <c r="B41" s="83" t="s">
        <v>154</v>
      </c>
      <c r="C41" s="83"/>
    </row>
    <row r="42" customFormat="false" ht="21.75" hidden="false" customHeight="true" outlineLevel="0" collapsed="false">
      <c r="B42" s="84" t="s">
        <v>155</v>
      </c>
      <c r="C42" s="84"/>
    </row>
  </sheetData>
  <mergeCells count="8">
    <mergeCell ref="B2:C2"/>
    <mergeCell ref="B3:C3"/>
    <mergeCell ref="B30:C30"/>
    <mergeCell ref="B32:C35"/>
    <mergeCell ref="B38:C38"/>
    <mergeCell ref="B39:C39"/>
    <mergeCell ref="B41:C41"/>
    <mergeCell ref="B42:C4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2026-04-22T12:53:43Z</dcterms:created>
  <dc:creator>openpyxl</dc:creator>
  <dc:description/>
  <dc:language>en-US</dc:language>
  <cp:lastModifiedBy/>
  <dcterms:modified xsi:type="dcterms:W3CDTF">2026-04-22T12:58:09Z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